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55" windowHeight="6120" activeTab="0"/>
  </bookViews>
  <sheets>
    <sheet name="Planilha1" sheetId="1" r:id="rId1"/>
  </sheets>
  <definedNames/>
  <calcPr fullCalcOnLoad="1"/>
</workbook>
</file>

<file path=xl/sharedStrings.xml><?xml version="1.0" encoding="utf-8"?>
<sst xmlns="http://schemas.openxmlformats.org/spreadsheetml/2006/main" count="191" uniqueCount="121">
  <si>
    <t>LOCAL - RUA ARISTILIANO RAMOS / RUA RIO DE JANEIRO - TIMBÓ – SC</t>
  </si>
  <si>
    <t xml:space="preserve">BDI = </t>
  </si>
  <si>
    <t>COMPRIMENTO: 2.370 m</t>
  </si>
  <si>
    <t>PLANILHA ORÇAMENTÁRIA</t>
  </si>
  <si>
    <t>ITEM</t>
  </si>
  <si>
    <t>CÓDIGO</t>
  </si>
  <si>
    <t>FONTE</t>
  </si>
  <si>
    <t>DESCRIÇÃO DOS SERVIÇOS</t>
  </si>
  <si>
    <t>UN.</t>
  </si>
  <si>
    <t>QUANT.</t>
  </si>
  <si>
    <t>CUSTO UND. (R$)</t>
  </si>
  <si>
    <t>CUSTO UND. + BDI (R$)</t>
  </si>
  <si>
    <t>PREÇO (R$)</t>
  </si>
  <si>
    <t>VALOR (R$)</t>
  </si>
  <si>
    <t>SERVIÇOS PRELIMINARES - CANTEIRO DE OBRA</t>
  </si>
  <si>
    <t>1.1</t>
  </si>
  <si>
    <t>74209/1</t>
  </si>
  <si>
    <t>SINAPI</t>
  </si>
  <si>
    <t>PLACA DE OBRA EM CHAPA DE ACO GALVANIZADO</t>
  </si>
  <si>
    <t xml:space="preserve"> m²</t>
  </si>
  <si>
    <t xml:space="preserve">Subtotal </t>
  </si>
  <si>
    <t>TRÂNSITO E SEGURANÇA</t>
  </si>
  <si>
    <t>2.1</t>
  </si>
  <si>
    <t>CASAN</t>
  </si>
  <si>
    <t>TAPUME MÓVEL DE PROTEÇÃO EM CHAPAS COMPENSADAS</t>
  </si>
  <si>
    <t>m</t>
  </si>
  <si>
    <t>2.2</t>
  </si>
  <si>
    <t>SINALIZAÇÃO DE TRÂNSITO NOTURNA</t>
  </si>
  <si>
    <t>2.3</t>
  </si>
  <si>
    <t>FITA PLÁSTICA</t>
  </si>
  <si>
    <t>2.4</t>
  </si>
  <si>
    <t>CERCA COM TELA TAPUME</t>
  </si>
  <si>
    <t>MOVIMENTO DE TERRA</t>
  </si>
  <si>
    <t>3.1</t>
  </si>
  <si>
    <t>ESCAVAÇÃO</t>
  </si>
  <si>
    <t>3.1.1</t>
  </si>
  <si>
    <t>ESCAVACAO MECANICA DE VALA EM MATERIAL DE 2A. CATEGORIA ATE 2 M DE PROFUNDIDADE COM UTILIZACAO DE ESCAVADEIRA HIDRAULICA</t>
  </si>
  <si>
    <t>m³</t>
  </si>
  <si>
    <t>3.1.2</t>
  </si>
  <si>
    <t>TRANSPORTE COM CAMINHÃO BASCULANTE DE 6 M3, EM VIA URBANA PAVIMENTADA, DMT ATÉ 30 KM (UNIDADE: M3XKM). AF_01/2018</t>
  </si>
  <si>
    <t>m³/KM</t>
  </si>
  <si>
    <t>3.1.3</t>
  </si>
  <si>
    <t>ESCORAMENTO DE VALA, TIPO DESCONTÍNUO, COM PROFUNDIDADE DE 1,5 M A 3,0 M, LARGURA MENOR QUE 1,5 M, EM LOCAL COM NÍVEL ALTO DE INTERFERÊNCIA. AF_06/2016</t>
  </si>
  <si>
    <t>M2</t>
  </si>
  <si>
    <t>3.2</t>
  </si>
  <si>
    <t>ATERRO</t>
  </si>
  <si>
    <t>3.2.1</t>
  </si>
  <si>
    <t>ATERRO MECANIZADO DE VALA COM ESCAVADEIRA HIDRÁULICA (CAPACIDADE DA CAÇAMBA: 0,8 M³ / POTÊNCIA: 111 HP), LARGURA DE 1,5 A 2,5 M, PROFUNDIDADE ATÉ 1,5 M, COM SOLO ARGILO-ARENOSO. AF_05/2016</t>
  </si>
  <si>
    <t>m²</t>
  </si>
  <si>
    <t>3.2.2</t>
  </si>
  <si>
    <t>ESTRUTURAS CIVIS</t>
  </si>
  <si>
    <t>4.1</t>
  </si>
  <si>
    <t>GRAUTE FGK=25 MPA; TRAÇO 1:0,02:1,2:1,5 (CIMENTO/ CAL/ AREIA GROSSA/ BRITA 0) - PREPARO MECÂNICO COM BETONEIRA 400 L. AF_02/2015</t>
  </si>
  <si>
    <t>REDE DE DISTRIBUIÇÃO</t>
  </si>
  <si>
    <t>5.1</t>
  </si>
  <si>
    <t xml:space="preserve">ASSENTAMENTO DE TUBO DE PVC DEFOFO OU PRFV OU RPVC PARA REDE DE ÁGUA, DN 300 MM, JUNTA ELÁSTICA INTEGRADA, INSTALADO EM LOCAL COM NÍVEL ALTO DE INTERFERÊNCIAS (NÃO INCLUI FORNECIMENTO). </t>
  </si>
  <si>
    <t>5.2</t>
  </si>
  <si>
    <t>SINAPI/I</t>
  </si>
  <si>
    <t xml:space="preserve">TUBO PVC DEFOFO, JEI, 1 MPA, DN 300 MM, PARA REDE DE AGUA (NBR 7665)       </t>
  </si>
  <si>
    <t>5.3</t>
  </si>
  <si>
    <t>73885/007</t>
  </si>
  <si>
    <t>INSTALAÇÃO DE VÁLVULAS OU REGISTROS COM JUNTA ELÁSTICA - DN 300</t>
  </si>
  <si>
    <t>und</t>
  </si>
  <si>
    <t>5.5</t>
  </si>
  <si>
    <t xml:space="preserve">ASSENTAMENTO DE TUBO DE PVC DEFOFO OU PRFV OU RPVC PARA REDE DE ÁGUA, DN 350 MM, JUNTA ELÁSTICA INTEGRADA, INSTALADO EM LOCAL COM NÍVEL ALTO DE INTERFERÊNCIAS (NÃO INCLUI FORNECIMENTO). </t>
  </si>
  <si>
    <t>5.6</t>
  </si>
  <si>
    <t>MERCADO</t>
  </si>
  <si>
    <t xml:space="preserve">TUBO PVC DEFOFO, JEI, 1 MPA, DN 350 MM, PARA REDE DE AGUA (NBR 7665)       </t>
  </si>
  <si>
    <t>5.7</t>
  </si>
  <si>
    <t>73885/008</t>
  </si>
  <si>
    <t>INSTALAÇÃO DE VÁLVULAS OU REGISTROS COM JUNTA ELÁSTICA - DN 350</t>
  </si>
  <si>
    <t>5.9</t>
  </si>
  <si>
    <t>ASSENTAMENTO DE TUBO DE PVC PBA PARA REDE DE ÁGUA, DN 50 MM, JUNTA ELÁSTICA INTEGRADA, INSTALADO EM LOCAL COM NÍVEL ALTO DE INTERFERÊNCIAS (NÃO INCLUI FORNECIMENTO). AF_11/2017</t>
  </si>
  <si>
    <t>5.10</t>
  </si>
  <si>
    <t>TUBO PVC PBA JEI, CLASSE 15, DN 50 MM, PARA REDE DE AGUA (NBR 5647)</t>
  </si>
  <si>
    <t>5.11</t>
  </si>
  <si>
    <t>73885/001</t>
  </si>
  <si>
    <t>INSTALAÇÃO DE VÁLVULAS OU REGISTROS COM JUNTA ELÁSTICA - DN 50</t>
  </si>
  <si>
    <t>5.12</t>
  </si>
  <si>
    <t xml:space="preserve">ASSENTAMENTO DE TUBO DE PVC DEFOFO OU PRFV OU RPVC PARA REDE DE ÁGUA, DN 250 MM, JUNTA ELÁSTICA INTEGRADA, INSTALADO EM LOCAL COM NÍVEL ALTO DE INTERFERÊNCIAS (NÃO INCLUI FORNECIMENTO). </t>
  </si>
  <si>
    <t>5.13</t>
  </si>
  <si>
    <t xml:space="preserve">TUBO PVC DEFOFO, JEI, 1 MPA, DN 250 MM, PARA REDE DE AGUA (NBR 7665)       </t>
  </si>
  <si>
    <t>5.14</t>
  </si>
  <si>
    <t>73885/006</t>
  </si>
  <si>
    <t>INSTALAÇÃO DE VÁLVULAS OU REGISTROS COM JUNTA ELÁSTICA - DN 250</t>
  </si>
  <si>
    <t>5.16</t>
  </si>
  <si>
    <t>LUVA DE CORRER, PVC PBA, JE, DN 50 / DE 60 MM, PARA REDE AGUA (NBR 10351)</t>
  </si>
  <si>
    <t>5.17</t>
  </si>
  <si>
    <t>LUVA DE CORRER DEFOFO, PVC, JE, DN 200 MM</t>
  </si>
  <si>
    <t>5.18</t>
  </si>
  <si>
    <t>LUVA DE CORRER DEFOFO, PVC, JE, DN 250 MM</t>
  </si>
  <si>
    <t>5.19</t>
  </si>
  <si>
    <t>TE, PVC PBA, BBB, 90 GRAUS, DN 50 / DE 60 MM, PARA REDE AGUA (NBR 10351)</t>
  </si>
  <si>
    <t>5.20</t>
  </si>
  <si>
    <t>TÊ SANITÁRIO FERRO FUNDIDO D=250X250mm</t>
  </si>
  <si>
    <t>5.21</t>
  </si>
  <si>
    <t>TÊ SANITÁRIO FERRO FUNDIDO D=300X300mm</t>
  </si>
  <si>
    <t>5.22</t>
  </si>
  <si>
    <t>TÊ SANITÁRIO FERRO FUNDIDO D=350X350mm</t>
  </si>
  <si>
    <t>5.23</t>
  </si>
  <si>
    <t>CURVA PVC PBA, JE, PB, 45 GRAUS, DN 50 / DE 60 MM, PARA REDE AGUA (NBR 10351)</t>
  </si>
  <si>
    <t>PAVIMENTO / CALÇADAS</t>
  </si>
  <si>
    <t>6.1</t>
  </si>
  <si>
    <t>DEMOLIÇÃO DE PAVIMENTO INTERTRAVADO, DE FORMA MANUAL, COM REAPROVEITAMENTO. AF_12/2017</t>
  </si>
  <si>
    <t>6.2</t>
  </si>
  <si>
    <t>73790/002</t>
  </si>
  <si>
    <t>REASSENTAMENTO DE PARALELEPÍPEDO SOBRE COLCHÃO DE PÓ DE PEDRA ESPESSURA 10CM, REJUNTADO COM BETUME E PEDRISCO, CONSIDERANDO O APROVEITAMENTO DO PARALELEPÍPEDO</t>
  </si>
  <si>
    <t>6.3</t>
  </si>
  <si>
    <t>EXECUÇÃO DE PASSEIO EM PISO INTERTRAVADO, COM BLOCO RETANGULAR COR NATURAL DE 20 X 10 CM, ESPESSURA 6 CM. AF_12/2015</t>
  </si>
  <si>
    <t>6.4</t>
  </si>
  <si>
    <t xml:space="preserve">PISO PODOTATIL DE CONCRETO - DIRECIONAL E ALERTA, *40 X 40 X 2,5* CM                       </t>
  </si>
  <si>
    <t>6.5</t>
  </si>
  <si>
    <t>DEMOLIÇÃO DE PAVIMENTAÇÃO ASFÁLTICA COM UTILIZAÇÃO DE MARTELO PERFURADOR, ESPESSURA ATÉ 15 CM, EXCLUSIVE CARGA E TRANSPORTE</t>
  </si>
  <si>
    <t>6.6</t>
  </si>
  <si>
    <t>Valor TOTAL com BDI</t>
  </si>
  <si>
    <t>1 - Esta planilha orçamentária refere-se  ao projeto básico. Os quantitativos são estimados com o objetivo de estabelecer um valor de referência.</t>
  </si>
  <si>
    <t>__________________________________________</t>
  </si>
  <si>
    <t>Gustavo Henrique Peitruka</t>
  </si>
  <si>
    <t>Engenheiro Civil - SAMAE Timbó</t>
  </si>
  <si>
    <t>SAMAE TIMBÓ - SC</t>
  </si>
  <si>
    <t>OBRA - CONTRATAÇÃO DE EMPRESA ESPECIALIZADA PARA A EXECUÇÃO DA OBRA DE IMPLANTAÇÃO E SUBSTITUIÇÃO DE REDE ADUTORA E DE DISTRIBUIÇÃO DE ÁGUA, COM FORNECIMENTO DE MATERIAL E MÃO DE OBRA.</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</si>
</sst>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0.0%"/>
    <numFmt numFmtId="166" formatCode="#,##0.00&quot; &quot;;&quot; (&quot;#,##0.00&quot;)&quot;;&quot; -&quot;#&quot; &quot;;@&quot; &quot;"/>
  </numFmts>
  <fonts count="45">
    <font>
      <sz val="11"/>
      <color theme="1"/>
      <name val="Calibri"/>
      <family val="2"/>
    </font>
    <font>
      <sz val="11"/>
      <color indexed="8"/>
      <name val="Calibri"/>
      <family val="2"/>
    </font>
    <font>
      <sz val="11"/>
      <name val="Calibri"/>
      <family val="2"/>
    </font>
    <font>
      <sz val="10"/>
      <name val="Arial"/>
      <family val="2"/>
    </font>
    <font>
      <b/>
      <sz val="10"/>
      <name val="Arial"/>
      <family val="2"/>
    </font>
    <font>
      <sz val="11"/>
      <color indexed="8"/>
      <name val="Arial"/>
      <family val="2"/>
    </font>
    <font>
      <sz val="10"/>
      <color indexed="8"/>
      <name val="Arial1"/>
      <family val="0"/>
    </font>
    <font>
      <sz val="10"/>
      <name val="Arial1"/>
      <family val="0"/>
    </font>
    <font>
      <b/>
      <sz val="16"/>
      <name val="Arial"/>
      <family val="2"/>
    </font>
    <font>
      <sz val="8.5"/>
      <color indexed="8"/>
      <name val="Verdana"/>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5"/>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bottom style="thin"/>
    </border>
    <border>
      <left style="thin"/>
      <right style="thin"/>
      <top/>
      <bottom/>
    </border>
    <border>
      <left style="thin"/>
      <right style="thin"/>
      <top/>
      <bottom style="thin"/>
    </border>
    <border>
      <left style="thin"/>
      <right style="medium"/>
      <top/>
      <bottom style="thin"/>
    </border>
    <border>
      <left style="medium"/>
      <right/>
      <top style="thin"/>
      <bottom style="medium"/>
    </border>
    <border>
      <left/>
      <right/>
      <top style="thin"/>
      <bottom style="medium"/>
    </border>
    <border>
      <left/>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right style="thin"/>
      <top/>
      <bottom/>
    </border>
    <border>
      <left style="thin"/>
      <right style="thin"/>
      <top style="medium"/>
      <bottom/>
    </border>
    <border>
      <left style="thin"/>
      <right style="thin"/>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166" fontId="33" fillId="0" borderId="0" applyBorder="0" applyProtection="0">
      <alignment/>
    </xf>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149">
    <xf numFmtId="0" fontId="0" fillId="0" borderId="0" xfId="0" applyFont="1" applyAlignment="1">
      <alignment/>
    </xf>
    <xf numFmtId="0" fontId="2" fillId="33" borderId="0" xfId="0" applyFont="1" applyFill="1" applyAlignment="1">
      <alignment/>
    </xf>
    <xf numFmtId="0" fontId="4" fillId="33" borderId="0" xfId="51" applyFont="1" applyFill="1" applyAlignment="1">
      <alignment horizontal="center" wrapText="1"/>
      <protection/>
    </xf>
    <xf numFmtId="0" fontId="4" fillId="33" borderId="0" xfId="51" applyFont="1" applyFill="1" applyAlignment="1">
      <alignment horizontal="center" vertical="center" wrapText="1"/>
      <protection/>
    </xf>
    <xf numFmtId="164" fontId="4" fillId="33" borderId="0" xfId="67" applyFont="1" applyFill="1" applyAlignment="1">
      <alignment horizontal="center" vertical="center" wrapText="1"/>
    </xf>
    <xf numFmtId="0" fontId="4" fillId="33" borderId="0" xfId="0" applyFont="1" applyFill="1" applyAlignment="1">
      <alignment horizontal="left"/>
    </xf>
    <xf numFmtId="0" fontId="4" fillId="33" borderId="0" xfId="51" applyFont="1" applyFill="1" applyAlignment="1">
      <alignment horizontal="center"/>
      <protection/>
    </xf>
    <xf numFmtId="0" fontId="3" fillId="33" borderId="0" xfId="51" applyFill="1" applyAlignment="1">
      <alignment horizontal="left" vertical="center" wrapText="1"/>
      <protection/>
    </xf>
    <xf numFmtId="0" fontId="3" fillId="33" borderId="0" xfId="51" applyFill="1" applyAlignment="1">
      <alignment horizontal="center" vertical="center" wrapText="1"/>
      <protection/>
    </xf>
    <xf numFmtId="164" fontId="3" fillId="33" borderId="0" xfId="67" applyFont="1" applyFill="1" applyAlignment="1">
      <alignment horizontal="center" vertical="center" wrapText="1"/>
    </xf>
    <xf numFmtId="164" fontId="3" fillId="33" borderId="0" xfId="67" applyFont="1" applyFill="1" applyAlignment="1">
      <alignment vertical="center" wrapText="1"/>
    </xf>
    <xf numFmtId="0" fontId="3" fillId="33" borderId="0" xfId="51" applyFill="1" applyAlignment="1">
      <alignment vertical="center" wrapText="1"/>
      <protection/>
    </xf>
    <xf numFmtId="0" fontId="4" fillId="34" borderId="10" xfId="51" applyFont="1" applyFill="1" applyBorder="1" applyAlignment="1">
      <alignment horizontal="center" vertical="center" wrapText="1"/>
      <protection/>
    </xf>
    <xf numFmtId="165" fontId="4" fillId="34" borderId="11" xfId="55" applyNumberFormat="1" applyFont="1" applyFill="1" applyBorder="1" applyAlignment="1">
      <alignment horizontal="center" vertical="center" wrapText="1"/>
    </xf>
    <xf numFmtId="0" fontId="4" fillId="33" borderId="0" xfId="51" applyFont="1" applyFill="1" applyAlignment="1">
      <alignment vertical="center"/>
      <protection/>
    </xf>
    <xf numFmtId="9" fontId="4" fillId="33" borderId="0" xfId="51" applyNumberFormat="1" applyFont="1" applyFill="1" applyAlignment="1">
      <alignment vertical="center"/>
      <protection/>
    </xf>
    <xf numFmtId="0" fontId="4" fillId="33" borderId="0" xfId="51" applyFont="1" applyFill="1" applyAlignment="1">
      <alignment horizontal="center" vertical="center"/>
      <protection/>
    </xf>
    <xf numFmtId="0" fontId="4" fillId="33" borderId="0" xfId="51" applyFont="1" applyFill="1" applyAlignment="1">
      <alignment horizontal="left" vertical="center"/>
      <protection/>
    </xf>
    <xf numFmtId="164" fontId="4" fillId="33" borderId="0" xfId="67" applyFont="1" applyFill="1" applyAlignment="1">
      <alignment horizontal="center" vertical="center"/>
    </xf>
    <xf numFmtId="164" fontId="4" fillId="33" borderId="0" xfId="67" applyFont="1" applyFill="1" applyAlignment="1">
      <alignment vertical="center"/>
    </xf>
    <xf numFmtId="49" fontId="4" fillId="34" borderId="12" xfId="51" applyNumberFormat="1" applyFont="1" applyFill="1" applyBorder="1" applyAlignment="1">
      <alignment horizontal="center" vertical="center" wrapText="1"/>
      <protection/>
    </xf>
    <xf numFmtId="49" fontId="4" fillId="34" borderId="13" xfId="51" applyNumberFormat="1" applyFont="1" applyFill="1" applyBorder="1" applyAlignment="1">
      <alignment horizontal="center" vertical="center" wrapText="1"/>
      <protection/>
    </xf>
    <xf numFmtId="49" fontId="4" fillId="34" borderId="13" xfId="51" applyNumberFormat="1" applyFont="1" applyFill="1" applyBorder="1" applyAlignment="1">
      <alignment horizontal="center" vertical="center"/>
      <protection/>
    </xf>
    <xf numFmtId="164" fontId="4" fillId="34" borderId="13" xfId="69" applyFont="1" applyFill="1" applyBorder="1" applyAlignment="1">
      <alignment horizontal="center" vertical="center"/>
    </xf>
    <xf numFmtId="164" fontId="4" fillId="34" borderId="13" xfId="68" applyFont="1" applyFill="1" applyBorder="1" applyAlignment="1">
      <alignment horizontal="center" vertical="center" wrapText="1"/>
    </xf>
    <xf numFmtId="4" fontId="4" fillId="34" borderId="14" xfId="51" applyNumberFormat="1" applyFont="1" applyFill="1" applyBorder="1" applyAlignment="1">
      <alignment horizontal="center" vertical="center" wrapText="1"/>
      <protection/>
    </xf>
    <xf numFmtId="0" fontId="3" fillId="33" borderId="0" xfId="51" applyFill="1" applyAlignment="1">
      <alignment horizontal="center" vertical="center"/>
      <protection/>
    </xf>
    <xf numFmtId="0" fontId="3" fillId="33" borderId="0" xfId="51" applyFill="1" applyAlignment="1">
      <alignment horizontal="left" vertical="center"/>
      <protection/>
    </xf>
    <xf numFmtId="164" fontId="3" fillId="33" borderId="0" xfId="67" applyFont="1" applyFill="1" applyAlignment="1">
      <alignment horizontal="center" vertical="center"/>
    </xf>
    <xf numFmtId="164" fontId="3" fillId="33" borderId="0" xfId="67" applyFont="1" applyFill="1" applyAlignment="1">
      <alignment vertical="center"/>
    </xf>
    <xf numFmtId="0" fontId="3" fillId="33" borderId="0" xfId="51" applyFill="1" applyAlignment="1">
      <alignment vertical="center"/>
      <protection/>
    </xf>
    <xf numFmtId="0" fontId="4" fillId="34" borderId="15" xfId="51" applyFont="1" applyFill="1" applyBorder="1" applyAlignment="1">
      <alignment horizontal="center" vertical="center"/>
      <protection/>
    </xf>
    <xf numFmtId="0" fontId="4" fillId="34" borderId="13" xfId="51" applyFont="1" applyFill="1" applyBorder="1" applyAlignment="1">
      <alignment horizontal="center" vertical="center"/>
      <protection/>
    </xf>
    <xf numFmtId="0" fontId="4" fillId="34" borderId="13" xfId="51" applyFont="1" applyFill="1" applyBorder="1" applyAlignment="1">
      <alignment vertical="center"/>
      <protection/>
    </xf>
    <xf numFmtId="164" fontId="3" fillId="34" borderId="13" xfId="67" applyFont="1" applyFill="1" applyBorder="1" applyAlignment="1">
      <alignment vertical="center"/>
    </xf>
    <xf numFmtId="164" fontId="4" fillId="34" borderId="13" xfId="67" applyFont="1" applyFill="1" applyBorder="1" applyAlignment="1">
      <alignment vertical="center"/>
    </xf>
    <xf numFmtId="164" fontId="4" fillId="34" borderId="14" xfId="67" applyFont="1" applyFill="1" applyBorder="1" applyAlignment="1">
      <alignment vertical="center"/>
    </xf>
    <xf numFmtId="0" fontId="3" fillId="33" borderId="16" xfId="51" applyFill="1" applyBorder="1" applyAlignment="1">
      <alignment horizontal="center" vertical="center"/>
      <protection/>
    </xf>
    <xf numFmtId="1" fontId="3" fillId="33" borderId="17" xfId="52" applyNumberFormat="1" applyFill="1" applyBorder="1" applyAlignment="1">
      <alignment horizontal="center" vertical="center" wrapText="1"/>
      <protection/>
    </xf>
    <xf numFmtId="166" fontId="7" fillId="33" borderId="18" xfId="44" applyFont="1" applyFill="1" applyBorder="1" applyAlignment="1">
      <alignment horizontal="center" vertical="center" wrapText="1"/>
    </xf>
    <xf numFmtId="0" fontId="3" fillId="33" borderId="18" xfId="51" applyFill="1" applyBorder="1" applyAlignment="1">
      <alignment horizontal="left" vertical="center" wrapText="1"/>
      <protection/>
    </xf>
    <xf numFmtId="0" fontId="3" fillId="33" borderId="18" xfId="51" applyFill="1" applyBorder="1" applyAlignment="1">
      <alignment horizontal="center" vertical="center"/>
      <protection/>
    </xf>
    <xf numFmtId="164" fontId="3" fillId="33" borderId="18" xfId="67" applyFont="1" applyFill="1" applyBorder="1" applyAlignment="1">
      <alignment horizontal="right" vertical="center"/>
    </xf>
    <xf numFmtId="164" fontId="3" fillId="33" borderId="18" xfId="67" applyFont="1" applyFill="1" applyBorder="1" applyAlignment="1">
      <alignment vertical="center"/>
    </xf>
    <xf numFmtId="164" fontId="3" fillId="33" borderId="19" xfId="67" applyFont="1" applyFill="1" applyBorder="1" applyAlignment="1">
      <alignment vertical="center"/>
    </xf>
    <xf numFmtId="0" fontId="4" fillId="0" borderId="20" xfId="51" applyFont="1" applyBorder="1" applyAlignment="1">
      <alignment vertical="center" wrapText="1"/>
      <protection/>
    </xf>
    <xf numFmtId="0" fontId="4" fillId="0" borderId="21" xfId="51" applyFont="1" applyBorder="1" applyAlignment="1">
      <alignment vertical="center" wrapText="1"/>
      <protection/>
    </xf>
    <xf numFmtId="0" fontId="4" fillId="34" borderId="15" xfId="51" applyFont="1" applyFill="1" applyBorder="1" applyAlignment="1">
      <alignment horizontal="right" vertical="center" wrapText="1"/>
      <protection/>
    </xf>
    <xf numFmtId="0" fontId="4" fillId="34" borderId="22" xfId="51" applyFont="1" applyFill="1" applyBorder="1" applyAlignment="1">
      <alignment horizontal="right" vertical="center" wrapText="1"/>
      <protection/>
    </xf>
    <xf numFmtId="44" fontId="4" fillId="34" borderId="13" xfId="46" applyFont="1" applyFill="1" applyBorder="1" applyAlignment="1">
      <alignment vertical="center" wrapText="1"/>
    </xf>
    <xf numFmtId="44" fontId="4" fillId="34" borderId="14" xfId="46" applyFont="1" applyFill="1" applyBorder="1" applyAlignment="1">
      <alignment vertical="center" wrapText="1"/>
    </xf>
    <xf numFmtId="0" fontId="4" fillId="0" borderId="0" xfId="51" applyFont="1" applyAlignment="1">
      <alignment vertical="center" wrapText="1"/>
      <protection/>
    </xf>
    <xf numFmtId="0" fontId="4" fillId="33" borderId="0" xfId="51" applyFont="1" applyFill="1" applyAlignment="1">
      <alignment horizontal="right" vertical="center" wrapText="1"/>
      <protection/>
    </xf>
    <xf numFmtId="44" fontId="4" fillId="33" borderId="0" xfId="46" applyFont="1" applyFill="1" applyAlignment="1">
      <alignment vertical="center" wrapText="1"/>
    </xf>
    <xf numFmtId="0" fontId="4" fillId="35" borderId="15" xfId="51" applyFont="1" applyFill="1" applyBorder="1" applyAlignment="1">
      <alignment horizontal="center" vertical="center"/>
      <protection/>
    </xf>
    <xf numFmtId="0" fontId="4" fillId="35" borderId="13" xfId="51" applyFont="1" applyFill="1" applyBorder="1" applyAlignment="1">
      <alignment horizontal="center" vertical="center"/>
      <protection/>
    </xf>
    <xf numFmtId="0" fontId="4" fillId="35" borderId="13" xfId="51" applyFont="1" applyFill="1" applyBorder="1" applyAlignment="1">
      <alignment vertical="center"/>
      <protection/>
    </xf>
    <xf numFmtId="164" fontId="3" fillId="35" borderId="13" xfId="67" applyFont="1" applyFill="1" applyBorder="1" applyAlignment="1">
      <alignment vertical="center"/>
    </xf>
    <xf numFmtId="164" fontId="4" fillId="35" borderId="13" xfId="67" applyFont="1" applyFill="1" applyBorder="1" applyAlignment="1">
      <alignment vertical="center"/>
    </xf>
    <xf numFmtId="164" fontId="4" fillId="35" borderId="14" xfId="67" applyFont="1" applyFill="1" applyBorder="1" applyAlignment="1">
      <alignment vertical="center"/>
    </xf>
    <xf numFmtId="0" fontId="3" fillId="0" borderId="16" xfId="51" applyBorder="1" applyAlignment="1">
      <alignment horizontal="center" vertical="center" wrapText="1"/>
      <protection/>
    </xf>
    <xf numFmtId="0" fontId="3" fillId="0" borderId="18" xfId="51" applyBorder="1" applyAlignment="1">
      <alignment horizontal="center" vertical="center" wrapText="1"/>
      <protection/>
    </xf>
    <xf numFmtId="0" fontId="3" fillId="0" borderId="18" xfId="51" applyBorder="1" applyAlignment="1">
      <alignment horizontal="left" vertical="center" wrapText="1"/>
      <protection/>
    </xf>
    <xf numFmtId="164" fontId="3" fillId="0" borderId="18" xfId="67" applyFont="1" applyBorder="1" applyAlignment="1">
      <alignment vertical="center"/>
    </xf>
    <xf numFmtId="164" fontId="3" fillId="0" borderId="18" xfId="67" applyFont="1" applyBorder="1" applyAlignment="1">
      <alignment horizontal="right" vertical="center"/>
    </xf>
    <xf numFmtId="0" fontId="3" fillId="0" borderId="23" xfId="51" applyBorder="1" applyAlignment="1">
      <alignment horizontal="center" vertical="center" wrapText="1"/>
      <protection/>
    </xf>
    <xf numFmtId="0" fontId="3" fillId="0" borderId="24" xfId="51" applyBorder="1" applyAlignment="1">
      <alignment horizontal="center" vertical="center" wrapText="1"/>
      <protection/>
    </xf>
    <xf numFmtId="0" fontId="3" fillId="0" borderId="24" xfId="51" applyBorder="1" applyAlignment="1">
      <alignment horizontal="left" vertical="center" wrapText="1"/>
      <protection/>
    </xf>
    <xf numFmtId="164" fontId="3" fillId="0" borderId="24" xfId="67" applyFont="1" applyBorder="1" applyAlignment="1">
      <alignment vertical="center"/>
    </xf>
    <xf numFmtId="164" fontId="3" fillId="0" borderId="24" xfId="67" applyFont="1" applyBorder="1" applyAlignment="1">
      <alignment horizontal="right" vertical="center"/>
    </xf>
    <xf numFmtId="164" fontId="3" fillId="33" borderId="24" xfId="67" applyFont="1" applyFill="1" applyBorder="1" applyAlignment="1">
      <alignment horizontal="right" vertical="center"/>
    </xf>
    <xf numFmtId="164" fontId="3" fillId="33" borderId="25" xfId="67" applyFont="1" applyFill="1" applyBorder="1" applyAlignment="1">
      <alignment vertical="center"/>
    </xf>
    <xf numFmtId="0" fontId="3" fillId="0" borderId="24" xfId="53" applyBorder="1" applyAlignment="1">
      <alignment horizontal="center" vertical="center"/>
      <protection/>
    </xf>
    <xf numFmtId="0" fontId="4" fillId="33" borderId="20" xfId="51" applyFont="1" applyFill="1" applyBorder="1" applyAlignment="1">
      <alignment vertical="center" wrapText="1"/>
      <protection/>
    </xf>
    <xf numFmtId="0" fontId="4" fillId="33" borderId="21" xfId="51" applyFont="1" applyFill="1" applyBorder="1" applyAlignment="1">
      <alignment vertical="center" wrapText="1"/>
      <protection/>
    </xf>
    <xf numFmtId="44" fontId="4" fillId="34" borderId="15" xfId="46" applyFont="1" applyFill="1" applyBorder="1" applyAlignment="1">
      <alignment horizontal="right" vertical="center" wrapText="1"/>
    </xf>
    <xf numFmtId="44" fontId="4" fillId="34" borderId="10" xfId="46" applyFont="1" applyFill="1" applyBorder="1" applyAlignment="1">
      <alignment horizontal="right" vertical="center" wrapText="1"/>
    </xf>
    <xf numFmtId="0" fontId="4" fillId="33" borderId="0" xfId="51" applyFont="1" applyFill="1" applyAlignment="1">
      <alignment vertical="center" wrapText="1"/>
      <protection/>
    </xf>
    <xf numFmtId="44" fontId="4" fillId="33" borderId="0" xfId="46" applyFont="1" applyFill="1" applyAlignment="1">
      <alignment horizontal="right" vertical="center" wrapText="1"/>
    </xf>
    <xf numFmtId="0" fontId="4" fillId="0" borderId="16" xfId="51" applyFont="1" applyBorder="1" applyAlignment="1">
      <alignment horizontal="center" vertical="center" wrapText="1"/>
      <protection/>
    </xf>
    <xf numFmtId="0" fontId="4" fillId="0" borderId="18" xfId="51" applyFont="1" applyBorder="1" applyAlignment="1">
      <alignment horizontal="left" vertical="center" wrapText="1"/>
      <protection/>
    </xf>
    <xf numFmtId="164" fontId="3" fillId="0" borderId="19" xfId="67" applyFont="1" applyBorder="1" applyAlignment="1">
      <alignment vertical="center"/>
    </xf>
    <xf numFmtId="0" fontId="3" fillId="33" borderId="24" xfId="53" applyFill="1" applyBorder="1" applyAlignment="1">
      <alignment horizontal="center" vertical="center"/>
      <protection/>
    </xf>
    <xf numFmtId="0" fontId="3" fillId="33" borderId="24" xfId="50" applyFill="1" applyBorder="1" applyAlignment="1">
      <alignment horizontal="center" vertical="center" wrapText="1"/>
      <protection/>
    </xf>
    <xf numFmtId="0" fontId="3" fillId="0" borderId="24" xfId="50" applyBorder="1" applyAlignment="1">
      <alignment horizontal="center" vertical="center" wrapText="1"/>
      <protection/>
    </xf>
    <xf numFmtId="0" fontId="3" fillId="0" borderId="24" xfId="50" applyBorder="1" applyAlignment="1">
      <alignment horizontal="left" vertical="center" wrapText="1"/>
      <protection/>
    </xf>
    <xf numFmtId="0" fontId="4" fillId="0" borderId="23" xfId="51" applyFont="1" applyBorder="1" applyAlignment="1">
      <alignment horizontal="center" vertical="center" wrapText="1"/>
      <protection/>
    </xf>
    <xf numFmtId="0" fontId="4" fillId="0" borderId="24" xfId="51" applyFont="1" applyBorder="1" applyAlignment="1">
      <alignment horizontal="left" vertical="center" wrapText="1"/>
      <protection/>
    </xf>
    <xf numFmtId="164" fontId="3" fillId="33" borderId="24" xfId="67" applyFont="1" applyFill="1" applyBorder="1" applyAlignment="1">
      <alignment vertical="center"/>
    </xf>
    <xf numFmtId="164" fontId="3" fillId="0" borderId="25" xfId="67" applyFont="1" applyBorder="1" applyAlignment="1">
      <alignment vertical="center"/>
    </xf>
    <xf numFmtId="0" fontId="3" fillId="33" borderId="23" xfId="51" applyFill="1" applyBorder="1" applyAlignment="1">
      <alignment horizontal="center" vertical="center" wrapText="1"/>
      <protection/>
    </xf>
    <xf numFmtId="0" fontId="3" fillId="33" borderId="24" xfId="51" applyFill="1" applyBorder="1" applyAlignment="1">
      <alignment horizontal="left" vertical="center" wrapText="1"/>
      <protection/>
    </xf>
    <xf numFmtId="0" fontId="3" fillId="33" borderId="26" xfId="51" applyFill="1" applyBorder="1" applyAlignment="1">
      <alignment horizontal="center" vertical="center" wrapText="1"/>
      <protection/>
    </xf>
    <xf numFmtId="0" fontId="3" fillId="0" borderId="27" xfId="51" applyBorder="1" applyAlignment="1">
      <alignment horizontal="center" vertical="center" wrapText="1"/>
      <protection/>
    </xf>
    <xf numFmtId="0" fontId="3" fillId="0" borderId="27" xfId="51" applyBorder="1" applyAlignment="1">
      <alignment horizontal="left" vertical="center" wrapText="1"/>
      <protection/>
    </xf>
    <xf numFmtId="164" fontId="3" fillId="33" borderId="27" xfId="67" applyFont="1" applyFill="1" applyBorder="1" applyAlignment="1">
      <alignment horizontal="right" vertical="center"/>
    </xf>
    <xf numFmtId="164" fontId="3" fillId="0" borderId="27" xfId="67" applyFont="1" applyBorder="1" applyAlignment="1">
      <alignment vertical="center"/>
    </xf>
    <xf numFmtId="164" fontId="3" fillId="33" borderId="28" xfId="67" applyFont="1" applyFill="1" applyBorder="1" applyAlignment="1">
      <alignment vertical="center"/>
    </xf>
    <xf numFmtId="0" fontId="3" fillId="33" borderId="29" xfId="51" applyFill="1" applyBorder="1" applyAlignment="1">
      <alignment horizontal="center" vertical="center" wrapText="1"/>
      <protection/>
    </xf>
    <xf numFmtId="0" fontId="3" fillId="0" borderId="30" xfId="53" applyBorder="1" applyAlignment="1">
      <alignment horizontal="center" vertical="center"/>
      <protection/>
    </xf>
    <xf numFmtId="0" fontId="3" fillId="0" borderId="30" xfId="51" applyBorder="1" applyAlignment="1">
      <alignment horizontal="center" vertical="center" wrapText="1"/>
      <protection/>
    </xf>
    <xf numFmtId="0" fontId="3" fillId="0" borderId="30" xfId="51" applyBorder="1" applyAlignment="1">
      <alignment horizontal="left" vertical="center" wrapText="1"/>
      <protection/>
    </xf>
    <xf numFmtId="164" fontId="3" fillId="33" borderId="30" xfId="67" applyFont="1" applyFill="1" applyBorder="1" applyAlignment="1">
      <alignment horizontal="right" vertical="center"/>
    </xf>
    <xf numFmtId="164" fontId="3" fillId="0" borderId="30" xfId="67" applyFont="1" applyBorder="1" applyAlignment="1">
      <alignment vertical="center"/>
    </xf>
    <xf numFmtId="164" fontId="3" fillId="33" borderId="31" xfId="67" applyFont="1" applyFill="1" applyBorder="1" applyAlignment="1">
      <alignment vertical="center"/>
    </xf>
    <xf numFmtId="0" fontId="3" fillId="33" borderId="16" xfId="51" applyFill="1" applyBorder="1" applyAlignment="1">
      <alignment horizontal="center" vertical="center" wrapText="1"/>
      <protection/>
    </xf>
    <xf numFmtId="0" fontId="3" fillId="0" borderId="18" xfId="52" applyBorder="1" applyAlignment="1">
      <alignment horizontal="center" vertical="center" wrapText="1"/>
      <protection/>
    </xf>
    <xf numFmtId="0" fontId="3" fillId="0" borderId="24" xfId="52" applyBorder="1" applyAlignment="1">
      <alignment horizontal="center" vertical="center" wrapText="1"/>
      <protection/>
    </xf>
    <xf numFmtId="0" fontId="3" fillId="0" borderId="0" xfId="51" applyAlignment="1">
      <alignment horizontal="center" vertical="center"/>
      <protection/>
    </xf>
    <xf numFmtId="0" fontId="3" fillId="0" borderId="0" xfId="51" applyAlignment="1">
      <alignment horizontal="left" vertical="center"/>
      <protection/>
    </xf>
    <xf numFmtId="164" fontId="3" fillId="0" borderId="0" xfId="67" applyFont="1" applyAlignment="1">
      <alignment vertical="center"/>
    </xf>
    <xf numFmtId="164" fontId="3" fillId="0" borderId="0" xfId="51" applyNumberFormat="1" applyAlignment="1">
      <alignment vertical="center"/>
      <protection/>
    </xf>
    <xf numFmtId="0" fontId="3" fillId="0" borderId="18" xfId="49" applyBorder="1" applyAlignment="1">
      <alignment horizontal="center" vertical="center" wrapText="1"/>
      <protection/>
    </xf>
    <xf numFmtId="0" fontId="3" fillId="0" borderId="18" xfId="49" applyBorder="1" applyAlignment="1">
      <alignment horizontal="left" vertical="center" wrapText="1"/>
      <protection/>
    </xf>
    <xf numFmtId="0" fontId="3" fillId="33" borderId="23" xfId="51" applyFill="1" applyBorder="1" applyAlignment="1">
      <alignment horizontal="center" vertical="center"/>
      <protection/>
    </xf>
    <xf numFmtId="0" fontId="3" fillId="0" borderId="24" xfId="49" applyBorder="1" applyAlignment="1">
      <alignment horizontal="center" vertical="center" wrapText="1"/>
      <protection/>
    </xf>
    <xf numFmtId="0" fontId="3" fillId="0" borderId="24" xfId="49" applyBorder="1" applyAlignment="1">
      <alignment horizontal="left" vertical="center" wrapText="1"/>
      <protection/>
    </xf>
    <xf numFmtId="164" fontId="3" fillId="0" borderId="0" xfId="67" applyFont="1" applyAlignment="1">
      <alignment horizontal="center" vertical="center"/>
    </xf>
    <xf numFmtId="0" fontId="3" fillId="0" borderId="0" xfId="51" applyAlignment="1">
      <alignment vertical="center"/>
      <protection/>
    </xf>
    <xf numFmtId="49" fontId="4" fillId="35" borderId="32" xfId="51" applyNumberFormat="1" applyFont="1" applyFill="1" applyBorder="1" applyAlignment="1">
      <alignment vertical="center"/>
      <protection/>
    </xf>
    <xf numFmtId="49" fontId="4" fillId="35" borderId="33" xfId="51" applyNumberFormat="1" applyFont="1" applyFill="1" applyBorder="1" applyAlignment="1">
      <alignment vertical="center"/>
      <protection/>
    </xf>
    <xf numFmtId="0" fontId="4" fillId="34" borderId="15" xfId="51" applyFont="1" applyFill="1" applyBorder="1" applyAlignment="1">
      <alignment horizontal="center" vertical="center" wrapText="1"/>
      <protection/>
    </xf>
    <xf numFmtId="0" fontId="3" fillId="0" borderId="0" xfId="51" applyAlignment="1">
      <alignment horizontal="center"/>
      <protection/>
    </xf>
    <xf numFmtId="0" fontId="4" fillId="0" borderId="0" xfId="51" applyFont="1" applyAlignment="1">
      <alignment vertical="center"/>
      <protection/>
    </xf>
    <xf numFmtId="4" fontId="3" fillId="0" borderId="0" xfId="51" applyNumberFormat="1" applyAlignment="1">
      <alignment vertical="center"/>
      <protection/>
    </xf>
    <xf numFmtId="0" fontId="2" fillId="33" borderId="0" xfId="0" applyFont="1" applyFill="1" applyAlignment="1">
      <alignment horizontal="center" vertical="center"/>
    </xf>
    <xf numFmtId="0" fontId="0" fillId="33" borderId="0" xfId="0" applyFill="1" applyAlignment="1">
      <alignment/>
    </xf>
    <xf numFmtId="0" fontId="44" fillId="33" borderId="0" xfId="0" applyFont="1" applyFill="1" applyAlignment="1">
      <alignment horizontal="right" vertical="center"/>
    </xf>
    <xf numFmtId="2" fontId="44" fillId="33" borderId="0" xfId="0" applyNumberFormat="1" applyFont="1" applyFill="1" applyAlignment="1">
      <alignment horizontal="right" vertical="center"/>
    </xf>
    <xf numFmtId="0" fontId="10" fillId="33" borderId="0" xfId="0" applyFont="1" applyFill="1" applyAlignment="1">
      <alignment horizontal="center" vertical="center"/>
    </xf>
    <xf numFmtId="0" fontId="3" fillId="0" borderId="34" xfId="51" applyBorder="1" applyAlignment="1" applyProtection="1">
      <alignment horizontal="center" vertical="center"/>
      <protection locked="0"/>
    </xf>
    <xf numFmtId="0" fontId="3" fillId="0" borderId="35" xfId="51" applyBorder="1" applyAlignment="1" applyProtection="1">
      <alignment horizontal="center" vertical="center"/>
      <protection locked="0"/>
    </xf>
    <xf numFmtId="0" fontId="3" fillId="0" borderId="36" xfId="51" applyBorder="1" applyAlignment="1" applyProtection="1">
      <alignment horizontal="center" vertical="center"/>
      <protection locked="0"/>
    </xf>
    <xf numFmtId="0" fontId="3" fillId="0" borderId="37" xfId="51" applyBorder="1" applyAlignment="1" applyProtection="1">
      <alignment horizontal="center" vertical="center"/>
      <protection locked="0"/>
    </xf>
    <xf numFmtId="0" fontId="3" fillId="0" borderId="38" xfId="51" applyBorder="1" applyAlignment="1" applyProtection="1">
      <alignment horizontal="center" vertical="center"/>
      <protection locked="0"/>
    </xf>
    <xf numFmtId="0" fontId="3" fillId="0" borderId="39" xfId="51" applyBorder="1" applyAlignment="1" applyProtection="1">
      <alignment horizontal="center" vertical="center"/>
      <protection locked="0"/>
    </xf>
    <xf numFmtId="0" fontId="8" fillId="33" borderId="34" xfId="51" applyFont="1" applyFill="1" applyBorder="1" applyAlignment="1">
      <alignment horizontal="center" vertical="center" wrapText="1"/>
      <protection/>
    </xf>
    <xf numFmtId="0" fontId="8" fillId="33" borderId="35" xfId="51" applyFont="1" applyFill="1" applyBorder="1" applyAlignment="1">
      <alignment horizontal="center" vertical="center" wrapText="1"/>
      <protection/>
    </xf>
    <xf numFmtId="0" fontId="8" fillId="33" borderId="36" xfId="51" applyFont="1" applyFill="1" applyBorder="1" applyAlignment="1">
      <alignment horizontal="center" vertical="center" wrapText="1"/>
      <protection/>
    </xf>
    <xf numFmtId="0" fontId="8" fillId="33" borderId="40" xfId="51" applyFont="1" applyFill="1" applyBorder="1" applyAlignment="1">
      <alignment horizontal="center" vertical="center" wrapText="1"/>
      <protection/>
    </xf>
    <xf numFmtId="0" fontId="8" fillId="33" borderId="0" xfId="51" applyFont="1" applyFill="1" applyAlignment="1">
      <alignment horizontal="center" vertical="center" wrapText="1"/>
      <protection/>
    </xf>
    <xf numFmtId="0" fontId="8" fillId="33" borderId="41" xfId="51" applyFont="1" applyFill="1" applyBorder="1" applyAlignment="1">
      <alignment horizontal="center" vertical="center" wrapText="1"/>
      <protection/>
    </xf>
    <xf numFmtId="0" fontId="8" fillId="33" borderId="37" xfId="51" applyFont="1" applyFill="1" applyBorder="1" applyAlignment="1">
      <alignment horizontal="center" vertical="center" wrapText="1"/>
      <protection/>
    </xf>
    <xf numFmtId="0" fontId="8" fillId="33" borderId="38" xfId="51" applyFont="1" applyFill="1" applyBorder="1" applyAlignment="1">
      <alignment horizontal="center" vertical="center" wrapText="1"/>
      <protection/>
    </xf>
    <xf numFmtId="0" fontId="8" fillId="33" borderId="39" xfId="51" applyFont="1" applyFill="1" applyBorder="1" applyAlignment="1">
      <alignment horizontal="center" vertical="center" wrapText="1"/>
      <protection/>
    </xf>
    <xf numFmtId="0" fontId="4" fillId="0" borderId="0" xfId="0" applyFont="1" applyAlignment="1">
      <alignment horizontal="center"/>
    </xf>
    <xf numFmtId="0" fontId="4" fillId="0" borderId="42" xfId="0" applyFont="1" applyBorder="1" applyAlignment="1">
      <alignment horizontal="center"/>
    </xf>
    <xf numFmtId="44" fontId="4" fillId="34" borderId="43" xfId="46" applyFont="1" applyFill="1" applyBorder="1" applyAlignment="1">
      <alignment horizontal="center" vertical="center" wrapText="1"/>
    </xf>
    <xf numFmtId="44" fontId="4" fillId="34" borderId="44" xfId="46" applyFont="1" applyFill="1" applyBorder="1" applyAlignment="1">
      <alignment horizontal="center" vertical="center" wrapText="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Excel Built-in Excel Built-in Excel Built-in Excel Built-in Excel Built-in Excel Built-in Separador de milhares 4" xfId="44"/>
    <cellStyle name="Incorreto" xfId="45"/>
    <cellStyle name="Currency" xfId="46"/>
    <cellStyle name="Currency [0]" xfId="47"/>
    <cellStyle name="Neutra" xfId="48"/>
    <cellStyle name="Normal 153" xfId="49"/>
    <cellStyle name="Normal 173" xfId="50"/>
    <cellStyle name="Normal 2" xfId="51"/>
    <cellStyle name="Normal 2 2 2" xfId="52"/>
    <cellStyle name="Normal 87"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 name="Vírgula 2 2" xfId="68"/>
    <cellStyle name="Vírgula 5" xfId="69"/>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80"/>
  <sheetViews>
    <sheetView tabSelected="1" zoomScale="85" zoomScaleNormal="85" zoomScalePageLayoutView="0" workbookViewId="0" topLeftCell="A45">
      <selection activeCell="A1" sqref="A1"/>
    </sheetView>
  </sheetViews>
  <sheetFormatPr defaultColWidth="9.140625" defaultRowHeight="15"/>
  <cols>
    <col min="1" max="1" width="2.140625" style="126" customWidth="1"/>
    <col min="2" max="2" width="8.7109375" style="126" customWidth="1"/>
    <col min="3" max="3" width="9.7109375" style="126" bestFit="1" customWidth="1"/>
    <col min="4" max="4" width="14.00390625" style="126" customWidth="1"/>
    <col min="5" max="5" width="90.140625" style="126" customWidth="1"/>
    <col min="6" max="6" width="6.7109375" style="126" customWidth="1"/>
    <col min="7" max="7" width="14.421875" style="126" bestFit="1" customWidth="1"/>
    <col min="8" max="8" width="15.8515625" style="126" customWidth="1"/>
    <col min="9" max="9" width="14.8515625" style="126" bestFit="1" customWidth="1"/>
    <col min="10" max="10" width="16.28125" style="126" customWidth="1"/>
    <col min="11" max="11" width="19.00390625" style="126" customWidth="1"/>
    <col min="12" max="12" width="11.57421875" style="126" bestFit="1" customWidth="1"/>
    <col min="13" max="14" width="9.140625" style="126" customWidth="1"/>
    <col min="75" max="16384" width="9.140625" style="126" customWidth="1"/>
  </cols>
  <sheetData>
    <row r="1" spans="1:74" ht="15.75" thickBot="1">
      <c r="A1" s="1"/>
      <c r="B1" s="1"/>
      <c r="C1" s="1"/>
      <c r="D1" s="1"/>
      <c r="E1" s="1"/>
      <c r="F1" s="1"/>
      <c r="G1" s="1"/>
      <c r="H1" s="1"/>
      <c r="I1" s="1"/>
      <c r="J1" s="1"/>
      <c r="K1" s="1"/>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row>
    <row r="2" spans="1:74" ht="15">
      <c r="A2" s="1"/>
      <c r="B2" s="136" t="s">
        <v>119</v>
      </c>
      <c r="C2" s="137"/>
      <c r="D2" s="137"/>
      <c r="E2" s="137"/>
      <c r="F2" s="137"/>
      <c r="G2" s="137"/>
      <c r="H2" s="137"/>
      <c r="I2" s="137"/>
      <c r="J2" s="137"/>
      <c r="K2" s="138"/>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row>
    <row r="3" spans="1:74" ht="15">
      <c r="A3" s="1"/>
      <c r="B3" s="139"/>
      <c r="C3" s="140"/>
      <c r="D3" s="140"/>
      <c r="E3" s="140"/>
      <c r="F3" s="140"/>
      <c r="G3" s="140"/>
      <c r="H3" s="140"/>
      <c r="I3" s="140"/>
      <c r="J3" s="140"/>
      <c r="K3" s="141"/>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row>
    <row r="4" spans="1:74" ht="15.75" thickBot="1">
      <c r="A4" s="1"/>
      <c r="B4" s="142"/>
      <c r="C4" s="143"/>
      <c r="D4" s="143"/>
      <c r="E4" s="143"/>
      <c r="F4" s="143"/>
      <c r="G4" s="143"/>
      <c r="H4" s="143"/>
      <c r="I4" s="143"/>
      <c r="J4" s="143"/>
      <c r="K4" s="144"/>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row>
    <row r="5" spans="1:74" ht="15">
      <c r="A5" s="1"/>
      <c r="B5" s="2"/>
      <c r="C5" s="2"/>
      <c r="D5" s="2"/>
      <c r="E5" s="3"/>
      <c r="F5" s="3"/>
      <c r="G5" s="4"/>
      <c r="H5" s="4"/>
      <c r="I5" s="4"/>
      <c r="J5" s="3"/>
      <c r="K5" s="3"/>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row>
    <row r="6" spans="1:74" ht="15.75" thickBot="1">
      <c r="A6" s="1"/>
      <c r="B6" s="5" t="s">
        <v>120</v>
      </c>
      <c r="C6" s="6"/>
      <c r="D6" s="6"/>
      <c r="E6" s="7"/>
      <c r="F6" s="8"/>
      <c r="G6" s="9"/>
      <c r="H6" s="10"/>
      <c r="I6" s="10"/>
      <c r="J6" s="11"/>
      <c r="K6" s="11"/>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row>
    <row r="7" spans="1:74" ht="15.75" thickBot="1">
      <c r="A7" s="1"/>
      <c r="B7" s="5" t="s">
        <v>0</v>
      </c>
      <c r="C7" s="6"/>
      <c r="D7" s="6"/>
      <c r="E7" s="7"/>
      <c r="F7" s="8"/>
      <c r="G7" s="9"/>
      <c r="H7" s="10"/>
      <c r="I7" s="10"/>
      <c r="J7" s="12" t="s">
        <v>1</v>
      </c>
      <c r="K7" s="13">
        <v>0.234</v>
      </c>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row>
    <row r="8" spans="1:74" ht="15.75" thickBot="1">
      <c r="A8" s="1"/>
      <c r="B8" s="5" t="s">
        <v>2</v>
      </c>
      <c r="C8" s="14"/>
      <c r="D8" s="14"/>
      <c r="E8" s="14"/>
      <c r="F8" s="14"/>
      <c r="G8" s="14"/>
      <c r="H8" s="14"/>
      <c r="I8" s="14"/>
      <c r="J8" s="14"/>
      <c r="K8" s="15"/>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row>
    <row r="9" spans="1:74" ht="15">
      <c r="A9" s="1"/>
      <c r="B9" s="145" t="s">
        <v>3</v>
      </c>
      <c r="C9" s="145"/>
      <c r="D9" s="145"/>
      <c r="E9" s="145"/>
      <c r="F9" s="145"/>
      <c r="G9" s="145"/>
      <c r="H9" s="145"/>
      <c r="I9" s="145"/>
      <c r="J9" s="146"/>
      <c r="K9" s="147">
        <f>K71</f>
        <v>810137.9806781249</v>
      </c>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row>
    <row r="10" spans="1:74" ht="15.75" thickBot="1">
      <c r="A10" s="1"/>
      <c r="B10" s="16"/>
      <c r="C10" s="16"/>
      <c r="D10" s="16"/>
      <c r="E10" s="17"/>
      <c r="F10" s="16"/>
      <c r="G10" s="18"/>
      <c r="H10" s="19"/>
      <c r="I10" s="19"/>
      <c r="J10" s="14"/>
      <c r="K10" s="148"/>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row>
    <row r="11" spans="1:74" ht="26.25" thickBot="1">
      <c r="A11" s="1"/>
      <c r="B11" s="20" t="s">
        <v>4</v>
      </c>
      <c r="C11" s="21" t="s">
        <v>5</v>
      </c>
      <c r="D11" s="21" t="s">
        <v>6</v>
      </c>
      <c r="E11" s="21" t="s">
        <v>7</v>
      </c>
      <c r="F11" s="22" t="s">
        <v>8</v>
      </c>
      <c r="G11" s="23" t="s">
        <v>9</v>
      </c>
      <c r="H11" s="24" t="s">
        <v>10</v>
      </c>
      <c r="I11" s="24" t="s">
        <v>11</v>
      </c>
      <c r="J11" s="24" t="s">
        <v>12</v>
      </c>
      <c r="K11" s="25" t="s">
        <v>13</v>
      </c>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row>
    <row r="12" spans="1:74" ht="15.75" thickBot="1">
      <c r="A12" s="1"/>
      <c r="B12" s="26"/>
      <c r="C12" s="26"/>
      <c r="D12" s="26"/>
      <c r="E12" s="27"/>
      <c r="F12" s="26"/>
      <c r="G12" s="28"/>
      <c r="H12" s="29"/>
      <c r="I12" s="29"/>
      <c r="J12" s="30"/>
      <c r="K12" s="30"/>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row>
    <row r="13" spans="1:74" ht="15.75" thickBot="1">
      <c r="A13" s="1"/>
      <c r="B13" s="31">
        <v>1</v>
      </c>
      <c r="C13" s="32"/>
      <c r="D13" s="32"/>
      <c r="E13" s="33" t="s">
        <v>14</v>
      </c>
      <c r="F13" s="33"/>
      <c r="G13" s="34"/>
      <c r="H13" s="35"/>
      <c r="I13" s="35"/>
      <c r="J13" s="33"/>
      <c r="K13" s="3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row>
    <row r="14" spans="1:74" ht="15.75" thickBot="1">
      <c r="A14" s="1"/>
      <c r="B14" s="37" t="s">
        <v>15</v>
      </c>
      <c r="C14" s="38" t="s">
        <v>16</v>
      </c>
      <c r="D14" s="39" t="s">
        <v>17</v>
      </c>
      <c r="E14" s="40" t="s">
        <v>18</v>
      </c>
      <c r="F14" s="41" t="s">
        <v>19</v>
      </c>
      <c r="G14" s="42">
        <v>5</v>
      </c>
      <c r="H14" s="42">
        <v>320.43</v>
      </c>
      <c r="I14" s="42">
        <f>ROUNDUP(H14*(1+$K$7),2)</f>
        <v>395.42</v>
      </c>
      <c r="J14" s="43">
        <f>H14*G14</f>
        <v>1602.15</v>
      </c>
      <c r="K14" s="44">
        <f>G14*I14</f>
        <v>1977.1000000000001</v>
      </c>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row>
    <row r="15" spans="1:74" ht="15.75" thickBot="1">
      <c r="A15" s="1"/>
      <c r="B15" s="45"/>
      <c r="C15" s="46"/>
      <c r="D15" s="46"/>
      <c r="E15" s="46"/>
      <c r="F15" s="46"/>
      <c r="G15" s="46"/>
      <c r="H15" s="47" t="s">
        <v>20</v>
      </c>
      <c r="I15" s="48"/>
      <c r="J15" s="49"/>
      <c r="K15" s="50">
        <f>SUM(K14:K14)</f>
        <v>1977.1000000000001</v>
      </c>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row>
    <row r="16" spans="1:74" ht="15.75" thickBot="1">
      <c r="A16" s="1"/>
      <c r="B16" s="51"/>
      <c r="C16" s="51"/>
      <c r="D16" s="51"/>
      <c r="E16" s="51"/>
      <c r="F16" s="51"/>
      <c r="G16" s="51"/>
      <c r="H16" s="52"/>
      <c r="I16" s="52"/>
      <c r="J16" s="53"/>
      <c r="K16" s="53"/>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row>
    <row r="17" spans="1:74" ht="15.75" thickBot="1">
      <c r="A17" s="1"/>
      <c r="B17" s="54">
        <v>2</v>
      </c>
      <c r="C17" s="55"/>
      <c r="D17" s="55"/>
      <c r="E17" s="56" t="s">
        <v>21</v>
      </c>
      <c r="F17" s="56"/>
      <c r="G17" s="57"/>
      <c r="H17" s="58"/>
      <c r="I17" s="58"/>
      <c r="J17" s="56"/>
      <c r="K17" s="59"/>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row>
    <row r="18" spans="1:74" ht="15">
      <c r="A18" s="1"/>
      <c r="B18" s="60" t="s">
        <v>22</v>
      </c>
      <c r="C18" s="61">
        <v>30201</v>
      </c>
      <c r="D18" s="61" t="s">
        <v>23</v>
      </c>
      <c r="E18" s="62" t="s">
        <v>24</v>
      </c>
      <c r="F18" s="61" t="s">
        <v>25</v>
      </c>
      <c r="G18" s="63">
        <v>100</v>
      </c>
      <c r="H18" s="64">
        <v>3.65</v>
      </c>
      <c r="I18" s="42">
        <f>ROUNDUP(H18*(1+$K$7),2)</f>
        <v>4.51</v>
      </c>
      <c r="J18" s="63">
        <f>H18*G18</f>
        <v>365</v>
      </c>
      <c r="K18" s="44">
        <f>G18*I18</f>
        <v>451</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row>
    <row r="19" spans="1:74" ht="15">
      <c r="A19" s="1"/>
      <c r="B19" s="65" t="s">
        <v>26</v>
      </c>
      <c r="C19" s="66">
        <v>30206</v>
      </c>
      <c r="D19" s="66" t="s">
        <v>23</v>
      </c>
      <c r="E19" s="67" t="s">
        <v>27</v>
      </c>
      <c r="F19" s="66" t="s">
        <v>25</v>
      </c>
      <c r="G19" s="68">
        <v>100</v>
      </c>
      <c r="H19" s="69">
        <v>2.45</v>
      </c>
      <c r="I19" s="70">
        <f>ROUNDUP(H19*(1+$K$7),2)</f>
        <v>3.03</v>
      </c>
      <c r="J19" s="68">
        <f>H19*G19</f>
        <v>245.00000000000003</v>
      </c>
      <c r="K19" s="71">
        <f>G19*I19</f>
        <v>303</v>
      </c>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row>
    <row r="20" spans="1:74" ht="15">
      <c r="A20" s="1"/>
      <c r="B20" s="65" t="s">
        <v>28</v>
      </c>
      <c r="C20" s="66">
        <v>30208</v>
      </c>
      <c r="D20" s="66" t="s">
        <v>23</v>
      </c>
      <c r="E20" s="67" t="s">
        <v>29</v>
      </c>
      <c r="F20" s="66" t="s">
        <v>25</v>
      </c>
      <c r="G20" s="68">
        <v>100</v>
      </c>
      <c r="H20" s="69">
        <v>0.2</v>
      </c>
      <c r="I20" s="70">
        <f>ROUNDUP(H20*(1+$K$7),2)</f>
        <v>0.25</v>
      </c>
      <c r="J20" s="68">
        <f>H20*G20</f>
        <v>20</v>
      </c>
      <c r="K20" s="71">
        <f>G20*I20</f>
        <v>25</v>
      </c>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row>
    <row r="21" spans="1:74" ht="15.75" thickBot="1">
      <c r="A21" s="1"/>
      <c r="B21" s="65" t="s">
        <v>30</v>
      </c>
      <c r="C21" s="72">
        <v>30209</v>
      </c>
      <c r="D21" s="66" t="s">
        <v>23</v>
      </c>
      <c r="E21" s="67" t="s">
        <v>31</v>
      </c>
      <c r="F21" s="66" t="s">
        <v>25</v>
      </c>
      <c r="G21" s="70">
        <v>100</v>
      </c>
      <c r="H21" s="70">
        <v>0.47</v>
      </c>
      <c r="I21" s="70">
        <f>ROUNDUP(H21*(1+$K$7),2)</f>
        <v>0.58</v>
      </c>
      <c r="J21" s="68">
        <f>H21*G21</f>
        <v>47</v>
      </c>
      <c r="K21" s="71">
        <f>G21*I21</f>
        <v>57.99999999999999</v>
      </c>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row>
    <row r="22" spans="1:74" ht="15.75" thickBot="1">
      <c r="A22" s="1"/>
      <c r="B22" s="73"/>
      <c r="C22" s="74"/>
      <c r="D22" s="74"/>
      <c r="E22" s="74"/>
      <c r="F22" s="74"/>
      <c r="G22" s="74"/>
      <c r="H22" s="47" t="s">
        <v>20</v>
      </c>
      <c r="I22" s="47"/>
      <c r="J22" s="75"/>
      <c r="K22" s="76">
        <f>SUM(K18:K21)</f>
        <v>837</v>
      </c>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row>
    <row r="23" spans="1:74" ht="15.75" thickBot="1">
      <c r="A23" s="1"/>
      <c r="B23" s="77"/>
      <c r="C23" s="77"/>
      <c r="D23" s="77"/>
      <c r="E23" s="77"/>
      <c r="F23" s="77"/>
      <c r="G23" s="77"/>
      <c r="H23" s="52"/>
      <c r="I23" s="52"/>
      <c r="J23" s="78"/>
      <c r="K23" s="78"/>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row>
    <row r="24" spans="1:74" ht="15.75" thickBot="1">
      <c r="A24" s="1"/>
      <c r="B24" s="54">
        <v>3</v>
      </c>
      <c r="C24" s="55"/>
      <c r="D24" s="55"/>
      <c r="E24" s="56" t="s">
        <v>32</v>
      </c>
      <c r="F24" s="56"/>
      <c r="G24" s="57"/>
      <c r="H24" s="58"/>
      <c r="I24" s="58"/>
      <c r="J24" s="56"/>
      <c r="K24" s="59"/>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row>
    <row r="25" spans="1:74" ht="15">
      <c r="A25" s="1"/>
      <c r="B25" s="79" t="s">
        <v>33</v>
      </c>
      <c r="C25" s="61"/>
      <c r="D25" s="61"/>
      <c r="E25" s="80" t="s">
        <v>34</v>
      </c>
      <c r="F25" s="61"/>
      <c r="G25" s="63"/>
      <c r="H25" s="64"/>
      <c r="I25" s="64"/>
      <c r="J25" s="63"/>
      <c r="K25" s="81"/>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row>
    <row r="26" spans="1:74" ht="25.5">
      <c r="A26" s="1"/>
      <c r="B26" s="65" t="s">
        <v>35</v>
      </c>
      <c r="C26" s="82">
        <v>72915</v>
      </c>
      <c r="D26" s="66" t="s">
        <v>17</v>
      </c>
      <c r="E26" s="67" t="s">
        <v>36</v>
      </c>
      <c r="F26" s="66" t="s">
        <v>37</v>
      </c>
      <c r="G26" s="70">
        <f>(1540*0.7*0.8)+(20*1.8*0.8)+(310*1.8*0.85)+(500*1.8*0.85)</f>
        <v>2130.5</v>
      </c>
      <c r="H26" s="70">
        <v>10.63</v>
      </c>
      <c r="I26" s="70">
        <f>ROUNDUP(H26*(1+$K$7),2)</f>
        <v>13.12</v>
      </c>
      <c r="J26" s="68">
        <f>H26*G26</f>
        <v>22647.215</v>
      </c>
      <c r="K26" s="71">
        <f>G26*I26</f>
        <v>27952.16</v>
      </c>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row>
    <row r="27" spans="1:74" ht="25.5">
      <c r="A27" s="1"/>
      <c r="B27" s="65" t="s">
        <v>38</v>
      </c>
      <c r="C27" s="83">
        <v>97914</v>
      </c>
      <c r="D27" s="84" t="s">
        <v>17</v>
      </c>
      <c r="E27" s="85" t="s">
        <v>39</v>
      </c>
      <c r="F27" s="66" t="s">
        <v>40</v>
      </c>
      <c r="G27" s="70">
        <f>G26*5</f>
        <v>10652.5</v>
      </c>
      <c r="H27" s="70">
        <v>1.61</v>
      </c>
      <c r="I27" s="70">
        <f>ROUNDUP(H27*(1+$K$7),2)</f>
        <v>1.99</v>
      </c>
      <c r="J27" s="68">
        <f>H27*G27</f>
        <v>17150.525</v>
      </c>
      <c r="K27" s="71">
        <f>G27*I27</f>
        <v>21198.475</v>
      </c>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row>
    <row r="28" spans="1:74" ht="25.5">
      <c r="A28" s="1"/>
      <c r="B28" s="65" t="s">
        <v>41</v>
      </c>
      <c r="C28" s="83">
        <v>94051</v>
      </c>
      <c r="D28" s="84" t="s">
        <v>17</v>
      </c>
      <c r="E28" s="85" t="s">
        <v>42</v>
      </c>
      <c r="F28" s="66" t="s">
        <v>43</v>
      </c>
      <c r="G28" s="70">
        <v>704.5</v>
      </c>
      <c r="H28" s="70">
        <v>29.41</v>
      </c>
      <c r="I28" s="70">
        <f>ROUNDUP(H28*(1+$K$7),2)</f>
        <v>36.3</v>
      </c>
      <c r="J28" s="68">
        <f>H28*G28</f>
        <v>20719.345</v>
      </c>
      <c r="K28" s="71">
        <f>G28*I28</f>
        <v>25573.35</v>
      </c>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row>
    <row r="29" spans="1:74" ht="15">
      <c r="A29" s="1"/>
      <c r="B29" s="86" t="s">
        <v>44</v>
      </c>
      <c r="C29" s="66"/>
      <c r="D29" s="66"/>
      <c r="E29" s="87" t="s">
        <v>45</v>
      </c>
      <c r="F29" s="66"/>
      <c r="G29" s="88"/>
      <c r="H29" s="69"/>
      <c r="I29" s="69"/>
      <c r="J29" s="68"/>
      <c r="K29" s="89"/>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row>
    <row r="30" spans="1:74" ht="38.25">
      <c r="A30" s="1"/>
      <c r="B30" s="90" t="s">
        <v>46</v>
      </c>
      <c r="C30" s="82">
        <v>94304</v>
      </c>
      <c r="D30" s="66" t="s">
        <v>17</v>
      </c>
      <c r="E30" s="91" t="s">
        <v>47</v>
      </c>
      <c r="F30" s="66" t="s">
        <v>48</v>
      </c>
      <c r="G30" s="70">
        <f>((1540*0.7*0.8)-(3.1415*0.025^2*1540))+((20*1.8*0.8)-(3.1415*0.125^2*20))+((310*1.8*0.85)-(3.1415*0.15^2*310))+((500*1.8*0.85)-(3.1415*0.175^2*500))</f>
        <v>2056.4784062500003</v>
      </c>
      <c r="H30" s="70">
        <v>23.79</v>
      </c>
      <c r="I30" s="70">
        <f>ROUNDUP(H30*(1+$K$7),2)</f>
        <v>29.360000000000003</v>
      </c>
      <c r="J30" s="68">
        <f>H30*G30</f>
        <v>48923.621284687506</v>
      </c>
      <c r="K30" s="71">
        <f>G30*I30</f>
        <v>60378.20600750001</v>
      </c>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row>
    <row r="31" spans="1:74" ht="26.25" thickBot="1">
      <c r="A31" s="1"/>
      <c r="B31" s="90" t="s">
        <v>49</v>
      </c>
      <c r="C31" s="83">
        <v>97914</v>
      </c>
      <c r="D31" s="84" t="s">
        <v>17</v>
      </c>
      <c r="E31" s="85" t="s">
        <v>39</v>
      </c>
      <c r="F31" s="66" t="s">
        <v>40</v>
      </c>
      <c r="G31" s="70">
        <f>G30*6</f>
        <v>12338.870437500002</v>
      </c>
      <c r="H31" s="70">
        <v>1.61</v>
      </c>
      <c r="I31" s="70">
        <f>ROUNDUP(H31*(1+$K$7),2)</f>
        <v>1.99</v>
      </c>
      <c r="J31" s="68">
        <f>H31*G31</f>
        <v>19865.581404375003</v>
      </c>
      <c r="K31" s="71">
        <f>G31*I31</f>
        <v>24554.352170625003</v>
      </c>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row>
    <row r="32" spans="1:74" ht="15.75" thickBot="1">
      <c r="A32" s="1"/>
      <c r="B32" s="45"/>
      <c r="C32" s="46"/>
      <c r="D32" s="46"/>
      <c r="E32" s="46"/>
      <c r="F32" s="46"/>
      <c r="G32" s="46"/>
      <c r="H32" s="47" t="s">
        <v>20</v>
      </c>
      <c r="I32" s="47"/>
      <c r="J32" s="75"/>
      <c r="K32" s="76">
        <f>SUM(K25:K31)</f>
        <v>159656.543178125</v>
      </c>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row>
    <row r="33" spans="1:74" ht="15.75" thickBot="1">
      <c r="A33" s="1"/>
      <c r="B33" s="77"/>
      <c r="C33" s="77"/>
      <c r="D33" s="77"/>
      <c r="E33" s="77"/>
      <c r="F33" s="77"/>
      <c r="G33" s="77"/>
      <c r="H33" s="52"/>
      <c r="I33" s="52"/>
      <c r="J33" s="78"/>
      <c r="K33" s="78"/>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row>
    <row r="34" spans="1:74" ht="15.75" thickBot="1">
      <c r="A34" s="1"/>
      <c r="B34" s="54">
        <v>4</v>
      </c>
      <c r="C34" s="55"/>
      <c r="D34" s="55"/>
      <c r="E34" s="56" t="s">
        <v>50</v>
      </c>
      <c r="F34" s="56"/>
      <c r="G34" s="57"/>
      <c r="H34" s="58"/>
      <c r="I34" s="58"/>
      <c r="J34" s="56"/>
      <c r="K34" s="59"/>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row>
    <row r="35" spans="1:74" ht="15">
      <c r="A35" s="1"/>
      <c r="B35" s="86"/>
      <c r="C35" s="66"/>
      <c r="D35" s="66"/>
      <c r="E35" s="87"/>
      <c r="F35" s="66"/>
      <c r="G35" s="88"/>
      <c r="H35" s="69"/>
      <c r="I35" s="70"/>
      <c r="J35" s="68"/>
      <c r="K35" s="71"/>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row>
    <row r="36" spans="1:74" ht="26.25" thickBot="1">
      <c r="A36" s="1"/>
      <c r="B36" s="65" t="s">
        <v>51</v>
      </c>
      <c r="C36" s="72">
        <v>90280</v>
      </c>
      <c r="D36" s="66" t="s">
        <v>17</v>
      </c>
      <c r="E36" s="67" t="s">
        <v>52</v>
      </c>
      <c r="F36" s="66" t="s">
        <v>37</v>
      </c>
      <c r="G36" s="88">
        <v>2</v>
      </c>
      <c r="H36" s="69">
        <v>358.78</v>
      </c>
      <c r="I36" s="70">
        <f>ROUNDUP(H36*(1+$K$7),2)</f>
        <v>442.74</v>
      </c>
      <c r="J36" s="68">
        <f>H36*G36</f>
        <v>717.56</v>
      </c>
      <c r="K36" s="71">
        <f>G36*I36</f>
        <v>885.48</v>
      </c>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row>
    <row r="37" spans="1:74" ht="15.75" thickBot="1">
      <c r="A37" s="1"/>
      <c r="B37" s="45"/>
      <c r="C37" s="46"/>
      <c r="D37" s="46"/>
      <c r="E37" s="46"/>
      <c r="F37" s="46"/>
      <c r="G37" s="46"/>
      <c r="H37" s="47" t="s">
        <v>20</v>
      </c>
      <c r="I37" s="47"/>
      <c r="J37" s="75"/>
      <c r="K37" s="76">
        <f>SUM(K35:K36)</f>
        <v>885.48</v>
      </c>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row>
    <row r="38" spans="1:74" ht="15.75" thickBot="1">
      <c r="A38" s="1"/>
      <c r="B38" s="1"/>
      <c r="C38" s="1"/>
      <c r="D38" s="1"/>
      <c r="E38" s="1"/>
      <c r="F38" s="1"/>
      <c r="G38" s="1"/>
      <c r="H38" s="1"/>
      <c r="I38" s="1"/>
      <c r="J38" s="1"/>
      <c r="K38" s="1"/>
      <c r="M38" s="127"/>
      <c r="N38" s="127"/>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row>
    <row r="39" spans="1:74" ht="15.75" thickBot="1">
      <c r="A39" s="1"/>
      <c r="B39" s="54">
        <v>5</v>
      </c>
      <c r="C39" s="55"/>
      <c r="D39" s="55"/>
      <c r="E39" s="56" t="s">
        <v>53</v>
      </c>
      <c r="F39" s="56"/>
      <c r="G39" s="57"/>
      <c r="H39" s="58"/>
      <c r="I39" s="58"/>
      <c r="J39" s="56"/>
      <c r="K39" s="59"/>
      <c r="M39" s="127"/>
      <c r="N39" s="127"/>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row>
    <row r="40" spans="1:74" ht="38.25">
      <c r="A40" s="1"/>
      <c r="B40" s="92" t="s">
        <v>54</v>
      </c>
      <c r="C40" s="93">
        <v>97130</v>
      </c>
      <c r="D40" s="93" t="s">
        <v>17</v>
      </c>
      <c r="E40" s="94" t="s">
        <v>55</v>
      </c>
      <c r="F40" s="93" t="s">
        <v>25</v>
      </c>
      <c r="G40" s="95">
        <v>310</v>
      </c>
      <c r="H40" s="95">
        <v>11.71</v>
      </c>
      <c r="I40" s="95">
        <f aca="true" t="shared" si="0" ref="I40:I59">ROUNDUP(H40*(1+$K$7),2)</f>
        <v>14.459999999999999</v>
      </c>
      <c r="J40" s="96">
        <f>H40*G40</f>
        <v>3630.1000000000004</v>
      </c>
      <c r="K40" s="97">
        <f>G40*I40</f>
        <v>4482.599999999999</v>
      </c>
      <c r="M40" s="127"/>
      <c r="N40" s="127"/>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row>
    <row r="41" spans="1:74" ht="15">
      <c r="A41" s="1"/>
      <c r="B41" s="90" t="s">
        <v>56</v>
      </c>
      <c r="C41" s="72">
        <v>9827</v>
      </c>
      <c r="D41" s="66" t="s">
        <v>57</v>
      </c>
      <c r="E41" s="67" t="s">
        <v>58</v>
      </c>
      <c r="F41" s="66" t="s">
        <v>25</v>
      </c>
      <c r="G41" s="70">
        <f>G40</f>
        <v>310</v>
      </c>
      <c r="H41" s="70">
        <v>281.84</v>
      </c>
      <c r="I41" s="70">
        <f t="shared" si="0"/>
        <v>347.8</v>
      </c>
      <c r="J41" s="68">
        <f aca="true" t="shared" si="1" ref="J41:J59">H41*G41</f>
        <v>87370.4</v>
      </c>
      <c r="K41" s="71">
        <f aca="true" t="shared" si="2" ref="K41:K59">G41*I41</f>
        <v>107818</v>
      </c>
      <c r="M41" s="127"/>
      <c r="N41" s="127"/>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row>
    <row r="42" spans="1:74" ht="15.75" thickBot="1">
      <c r="A42" s="1"/>
      <c r="B42" s="90" t="s">
        <v>59</v>
      </c>
      <c r="C42" s="72" t="s">
        <v>60</v>
      </c>
      <c r="D42" s="66" t="s">
        <v>17</v>
      </c>
      <c r="E42" s="67" t="s">
        <v>61</v>
      </c>
      <c r="F42" s="66" t="s">
        <v>62</v>
      </c>
      <c r="G42" s="70">
        <v>1</v>
      </c>
      <c r="H42" s="70">
        <v>201.64</v>
      </c>
      <c r="I42" s="70">
        <f t="shared" si="0"/>
        <v>248.82999999999998</v>
      </c>
      <c r="J42" s="68">
        <f t="shared" si="1"/>
        <v>201.64</v>
      </c>
      <c r="K42" s="71">
        <f t="shared" si="2"/>
        <v>248.82999999999998</v>
      </c>
      <c r="M42" s="127"/>
      <c r="N42" s="127"/>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row>
    <row r="43" spans="1:74" ht="38.25">
      <c r="A43" s="1"/>
      <c r="B43" s="92" t="s">
        <v>63</v>
      </c>
      <c r="C43" s="93">
        <v>97131</v>
      </c>
      <c r="D43" s="93" t="s">
        <v>17</v>
      </c>
      <c r="E43" s="94" t="s">
        <v>64</v>
      </c>
      <c r="F43" s="93" t="s">
        <v>25</v>
      </c>
      <c r="G43" s="95">
        <v>500</v>
      </c>
      <c r="H43" s="95">
        <v>13.55</v>
      </c>
      <c r="I43" s="95">
        <f t="shared" si="0"/>
        <v>16.73</v>
      </c>
      <c r="J43" s="96">
        <f>H43*G43</f>
        <v>6775</v>
      </c>
      <c r="K43" s="97">
        <f>G43*I43</f>
        <v>8365</v>
      </c>
      <c r="M43" s="127"/>
      <c r="N43" s="127"/>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row>
    <row r="44" spans="1:74" ht="15">
      <c r="A44" s="1"/>
      <c r="B44" s="90" t="s">
        <v>65</v>
      </c>
      <c r="C44" s="72"/>
      <c r="D44" s="66" t="s">
        <v>66</v>
      </c>
      <c r="E44" s="67" t="s">
        <v>67</v>
      </c>
      <c r="F44" s="66" t="s">
        <v>25</v>
      </c>
      <c r="G44" s="70">
        <f>G43</f>
        <v>500</v>
      </c>
      <c r="H44" s="70">
        <f>(258.36+598.301)/2</f>
        <v>428.33050000000003</v>
      </c>
      <c r="I44" s="70">
        <f t="shared" si="0"/>
        <v>528.56</v>
      </c>
      <c r="J44" s="68">
        <f>H44*G44</f>
        <v>214165.25</v>
      </c>
      <c r="K44" s="71">
        <f>G44*I44</f>
        <v>264280</v>
      </c>
      <c r="M44" s="127"/>
      <c r="N44" s="127"/>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row>
    <row r="45" spans="1:74" ht="15.75" thickBot="1">
      <c r="A45" s="1"/>
      <c r="B45" s="90" t="s">
        <v>68</v>
      </c>
      <c r="C45" s="72" t="s">
        <v>69</v>
      </c>
      <c r="D45" s="66" t="s">
        <v>17</v>
      </c>
      <c r="E45" s="67" t="s">
        <v>70</v>
      </c>
      <c r="F45" s="66" t="s">
        <v>62</v>
      </c>
      <c r="G45" s="70">
        <v>3</v>
      </c>
      <c r="H45" s="70">
        <v>220.98</v>
      </c>
      <c r="I45" s="70">
        <f t="shared" si="0"/>
        <v>272.69</v>
      </c>
      <c r="J45" s="68">
        <f>H45*G45</f>
        <v>662.9399999999999</v>
      </c>
      <c r="K45" s="71">
        <f>G45*I45</f>
        <v>818.0699999999999</v>
      </c>
      <c r="M45" s="127"/>
      <c r="N45" s="127"/>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row>
    <row r="46" spans="1:74" ht="38.25">
      <c r="A46" s="1"/>
      <c r="B46" s="92" t="s">
        <v>71</v>
      </c>
      <c r="C46" s="93">
        <v>97121</v>
      </c>
      <c r="D46" s="93" t="s">
        <v>17</v>
      </c>
      <c r="E46" s="94" t="s">
        <v>72</v>
      </c>
      <c r="F46" s="93" t="s">
        <v>25</v>
      </c>
      <c r="G46" s="95">
        <v>1540</v>
      </c>
      <c r="H46" s="95">
        <v>1.64</v>
      </c>
      <c r="I46" s="95">
        <f t="shared" si="0"/>
        <v>2.03</v>
      </c>
      <c r="J46" s="96">
        <f>H46*G46</f>
        <v>2525.6</v>
      </c>
      <c r="K46" s="97">
        <f>G46*I46</f>
        <v>3126.2</v>
      </c>
      <c r="M46" s="127"/>
      <c r="N46" s="127"/>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row>
    <row r="47" spans="1:74" ht="15">
      <c r="A47" s="1"/>
      <c r="B47" s="90" t="s">
        <v>73</v>
      </c>
      <c r="C47" s="72">
        <v>36375</v>
      </c>
      <c r="D47" s="66" t="s">
        <v>57</v>
      </c>
      <c r="E47" s="67" t="s">
        <v>74</v>
      </c>
      <c r="F47" s="66" t="s">
        <v>25</v>
      </c>
      <c r="G47" s="70">
        <f>G46</f>
        <v>1540</v>
      </c>
      <c r="H47" s="70">
        <v>12.52</v>
      </c>
      <c r="I47" s="70">
        <f t="shared" si="0"/>
        <v>15.45</v>
      </c>
      <c r="J47" s="68">
        <f aca="true" t="shared" si="3" ref="J47:J52">H47*G47</f>
        <v>19280.8</v>
      </c>
      <c r="K47" s="71">
        <f aca="true" t="shared" si="4" ref="K47:K52">G47*I47</f>
        <v>23793</v>
      </c>
      <c r="M47" s="127"/>
      <c r="N47" s="127"/>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row>
    <row r="48" spans="1:74" ht="15.75" thickBot="1">
      <c r="A48" s="1"/>
      <c r="B48" s="98" t="s">
        <v>75</v>
      </c>
      <c r="C48" s="99" t="s">
        <v>76</v>
      </c>
      <c r="D48" s="100" t="s">
        <v>17</v>
      </c>
      <c r="E48" s="101" t="s">
        <v>77</v>
      </c>
      <c r="F48" s="100" t="s">
        <v>62</v>
      </c>
      <c r="G48" s="102">
        <v>7</v>
      </c>
      <c r="H48" s="102">
        <v>12.74</v>
      </c>
      <c r="I48" s="102">
        <f t="shared" si="0"/>
        <v>15.73</v>
      </c>
      <c r="J48" s="103">
        <f t="shared" si="3"/>
        <v>89.18</v>
      </c>
      <c r="K48" s="104">
        <f t="shared" si="4"/>
        <v>110.11</v>
      </c>
      <c r="M48" s="127"/>
      <c r="N48" s="127"/>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row>
    <row r="49" spans="1:74" ht="38.25">
      <c r="A49" s="1"/>
      <c r="B49" s="92" t="s">
        <v>78</v>
      </c>
      <c r="C49" s="93">
        <v>97129</v>
      </c>
      <c r="D49" s="93" t="s">
        <v>17</v>
      </c>
      <c r="E49" s="94" t="s">
        <v>79</v>
      </c>
      <c r="F49" s="93" t="s">
        <v>25</v>
      </c>
      <c r="G49" s="95">
        <v>20</v>
      </c>
      <c r="H49" s="95">
        <v>9.86</v>
      </c>
      <c r="I49" s="95">
        <f t="shared" si="0"/>
        <v>12.17</v>
      </c>
      <c r="J49" s="96">
        <f>H49*G49</f>
        <v>197.2</v>
      </c>
      <c r="K49" s="97">
        <f>G49*I49</f>
        <v>243.4</v>
      </c>
      <c r="M49" s="127"/>
      <c r="N49" s="127"/>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row>
    <row r="50" spans="1:74" ht="15">
      <c r="A50" s="1"/>
      <c r="B50" s="90" t="s">
        <v>80</v>
      </c>
      <c r="C50" s="72">
        <v>9827</v>
      </c>
      <c r="D50" s="66" t="s">
        <v>57</v>
      </c>
      <c r="E50" s="67" t="s">
        <v>81</v>
      </c>
      <c r="F50" s="66" t="s">
        <v>25</v>
      </c>
      <c r="G50" s="70">
        <f>G49</f>
        <v>20</v>
      </c>
      <c r="H50" s="70">
        <v>198.48</v>
      </c>
      <c r="I50" s="70">
        <f t="shared" si="0"/>
        <v>244.92999999999998</v>
      </c>
      <c r="J50" s="68">
        <f>H50*G50</f>
        <v>3969.6</v>
      </c>
      <c r="K50" s="71">
        <f>G50*I50</f>
        <v>4898.599999999999</v>
      </c>
      <c r="M50" s="127"/>
      <c r="N50" s="127"/>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row>
    <row r="51" spans="1:74" ht="15.75" thickBot="1">
      <c r="A51" s="1"/>
      <c r="B51" s="98" t="s">
        <v>82</v>
      </c>
      <c r="C51" s="99" t="s">
        <v>83</v>
      </c>
      <c r="D51" s="100" t="s">
        <v>17</v>
      </c>
      <c r="E51" s="101" t="s">
        <v>84</v>
      </c>
      <c r="F51" s="100" t="s">
        <v>62</v>
      </c>
      <c r="G51" s="102">
        <v>3</v>
      </c>
      <c r="H51" s="102">
        <v>185.07</v>
      </c>
      <c r="I51" s="102">
        <f t="shared" si="0"/>
        <v>228.38</v>
      </c>
      <c r="J51" s="103">
        <f>H51*G51</f>
        <v>555.21</v>
      </c>
      <c r="K51" s="104">
        <f>G51*I51</f>
        <v>685.14</v>
      </c>
      <c r="M51" s="127"/>
      <c r="N51" s="127"/>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row>
    <row r="52" spans="1:74" ht="15">
      <c r="A52" s="1"/>
      <c r="B52" s="105" t="s">
        <v>85</v>
      </c>
      <c r="C52" s="106">
        <v>3825</v>
      </c>
      <c r="D52" s="61" t="s">
        <v>57</v>
      </c>
      <c r="E52" s="62" t="s">
        <v>86</v>
      </c>
      <c r="F52" s="61" t="s">
        <v>62</v>
      </c>
      <c r="G52" s="42">
        <v>1</v>
      </c>
      <c r="H52" s="42">
        <v>9.13</v>
      </c>
      <c r="I52" s="42">
        <f t="shared" si="0"/>
        <v>11.27</v>
      </c>
      <c r="J52" s="63">
        <f t="shared" si="3"/>
        <v>9.13</v>
      </c>
      <c r="K52" s="44">
        <f t="shared" si="4"/>
        <v>11.27</v>
      </c>
      <c r="M52" s="127"/>
      <c r="N52" s="127"/>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row>
    <row r="53" spans="1:74" ht="15">
      <c r="A53" s="1"/>
      <c r="B53" s="90" t="s">
        <v>87</v>
      </c>
      <c r="C53" s="107">
        <v>3844</v>
      </c>
      <c r="D53" s="66" t="s">
        <v>57</v>
      </c>
      <c r="E53" s="67" t="s">
        <v>88</v>
      </c>
      <c r="F53" s="66" t="s">
        <v>62</v>
      </c>
      <c r="G53" s="70">
        <v>1</v>
      </c>
      <c r="H53" s="70">
        <v>126.01</v>
      </c>
      <c r="I53" s="70">
        <f t="shared" si="0"/>
        <v>155.5</v>
      </c>
      <c r="J53" s="68">
        <f t="shared" si="1"/>
        <v>126.01</v>
      </c>
      <c r="K53" s="71">
        <f t="shared" si="2"/>
        <v>155.5</v>
      </c>
      <c r="M53" s="127"/>
      <c r="N53" s="127"/>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row>
    <row r="54" spans="1:74" ht="15">
      <c r="A54" s="1"/>
      <c r="B54" s="90" t="s">
        <v>89</v>
      </c>
      <c r="C54" s="107">
        <v>3839</v>
      </c>
      <c r="D54" s="66" t="s">
        <v>57</v>
      </c>
      <c r="E54" s="67" t="s">
        <v>90</v>
      </c>
      <c r="F54" s="66" t="s">
        <v>62</v>
      </c>
      <c r="G54" s="70">
        <v>6</v>
      </c>
      <c r="H54" s="70">
        <v>229.52</v>
      </c>
      <c r="I54" s="70">
        <f t="shared" si="0"/>
        <v>283.23</v>
      </c>
      <c r="J54" s="68">
        <f t="shared" si="1"/>
        <v>1377.1200000000001</v>
      </c>
      <c r="K54" s="71">
        <f t="shared" si="2"/>
        <v>1699.38</v>
      </c>
      <c r="M54" s="127"/>
      <c r="N54" s="127"/>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row>
    <row r="55" spans="1:74" ht="15">
      <c r="A55" s="1"/>
      <c r="B55" s="90" t="s">
        <v>91</v>
      </c>
      <c r="C55" s="107">
        <v>7048</v>
      </c>
      <c r="D55" s="66" t="s">
        <v>57</v>
      </c>
      <c r="E55" s="67" t="s">
        <v>92</v>
      </c>
      <c r="F55" s="66" t="s">
        <v>62</v>
      </c>
      <c r="G55" s="70">
        <v>3</v>
      </c>
      <c r="H55" s="70">
        <v>15.22</v>
      </c>
      <c r="I55" s="70">
        <f t="shared" si="0"/>
        <v>18.790000000000003</v>
      </c>
      <c r="J55" s="68">
        <f t="shared" si="1"/>
        <v>45.660000000000004</v>
      </c>
      <c r="K55" s="71">
        <f t="shared" si="2"/>
        <v>56.370000000000005</v>
      </c>
      <c r="M55" s="127"/>
      <c r="N55" s="127"/>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row>
    <row r="56" spans="1:74" ht="15">
      <c r="A56" s="1"/>
      <c r="B56" s="90" t="s">
        <v>93</v>
      </c>
      <c r="C56" s="107"/>
      <c r="D56" s="66" t="s">
        <v>66</v>
      </c>
      <c r="E56" s="67" t="s">
        <v>94</v>
      </c>
      <c r="F56" s="66" t="s">
        <v>62</v>
      </c>
      <c r="G56" s="70">
        <v>3</v>
      </c>
      <c r="H56" s="70">
        <f>(1275+1120.13)/2</f>
        <v>1197.565</v>
      </c>
      <c r="I56" s="70">
        <f t="shared" si="0"/>
        <v>1477.8</v>
      </c>
      <c r="J56" s="68">
        <f t="shared" si="1"/>
        <v>3592.695</v>
      </c>
      <c r="K56" s="71">
        <f t="shared" si="2"/>
        <v>4433.4</v>
      </c>
      <c r="M56" s="127"/>
      <c r="N56" s="127"/>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row>
    <row r="57" spans="1:74" ht="15">
      <c r="A57" s="1"/>
      <c r="B57" s="90" t="s">
        <v>95</v>
      </c>
      <c r="C57" s="107"/>
      <c r="D57" s="66" t="s">
        <v>66</v>
      </c>
      <c r="E57" s="67" t="s">
        <v>96</v>
      </c>
      <c r="F57" s="66" t="s">
        <v>62</v>
      </c>
      <c r="G57" s="70">
        <v>1</v>
      </c>
      <c r="H57" s="70">
        <f>(1548+1399.14)/2</f>
        <v>1473.5700000000002</v>
      </c>
      <c r="I57" s="70">
        <f t="shared" si="0"/>
        <v>1818.39</v>
      </c>
      <c r="J57" s="68">
        <f t="shared" si="1"/>
        <v>1473.5700000000002</v>
      </c>
      <c r="K57" s="71">
        <f t="shared" si="2"/>
        <v>1818.39</v>
      </c>
      <c r="M57" s="127"/>
      <c r="N57" s="127"/>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row>
    <row r="58" spans="1:74" ht="15">
      <c r="A58" s="1"/>
      <c r="B58" s="90" t="s">
        <v>97</v>
      </c>
      <c r="C58" s="107"/>
      <c r="D58" s="66" t="s">
        <v>66</v>
      </c>
      <c r="E58" s="67" t="s">
        <v>98</v>
      </c>
      <c r="F58" s="66" t="s">
        <v>62</v>
      </c>
      <c r="G58" s="70">
        <v>6</v>
      </c>
      <c r="H58" s="70">
        <f>(2720+2011.68)/2</f>
        <v>2365.84</v>
      </c>
      <c r="I58" s="70">
        <f t="shared" si="0"/>
        <v>2919.4500000000003</v>
      </c>
      <c r="J58" s="68">
        <f t="shared" si="1"/>
        <v>14195.04</v>
      </c>
      <c r="K58" s="71">
        <f t="shared" si="2"/>
        <v>17516.7</v>
      </c>
      <c r="M58" s="127"/>
      <c r="N58" s="127"/>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row>
    <row r="59" spans="1:74" ht="15.75" thickBot="1">
      <c r="A59" s="1"/>
      <c r="B59" s="90" t="s">
        <v>99</v>
      </c>
      <c r="C59" s="107">
        <v>1831</v>
      </c>
      <c r="D59" s="66" t="s">
        <v>17</v>
      </c>
      <c r="E59" s="67" t="s">
        <v>100</v>
      </c>
      <c r="F59" s="66" t="s">
        <v>62</v>
      </c>
      <c r="G59" s="70">
        <v>2</v>
      </c>
      <c r="H59" s="70">
        <v>18.07</v>
      </c>
      <c r="I59" s="70">
        <f t="shared" si="0"/>
        <v>22.3</v>
      </c>
      <c r="J59" s="68">
        <f t="shared" si="1"/>
        <v>36.14</v>
      </c>
      <c r="K59" s="71">
        <f t="shared" si="2"/>
        <v>44.6</v>
      </c>
      <c r="M59" s="127"/>
      <c r="N59" s="127"/>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row>
    <row r="60" spans="1:74" ht="15.75" thickBot="1">
      <c r="A60" s="1"/>
      <c r="B60" s="45"/>
      <c r="C60" s="46"/>
      <c r="D60" s="46"/>
      <c r="E60" s="46"/>
      <c r="F60" s="46"/>
      <c r="G60" s="46"/>
      <c r="H60" s="47" t="s">
        <v>20</v>
      </c>
      <c r="I60" s="47"/>
      <c r="J60" s="75"/>
      <c r="K60" s="76">
        <f>SUM(K40:K59)</f>
        <v>444604.56000000006</v>
      </c>
      <c r="M60" s="127"/>
      <c r="N60" s="127"/>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row>
    <row r="61" spans="1:74" ht="15.75" thickBot="1">
      <c r="A61" s="1"/>
      <c r="B61" s="108"/>
      <c r="C61" s="108"/>
      <c r="D61" s="108"/>
      <c r="E61" s="109"/>
      <c r="F61" s="108"/>
      <c r="G61" s="28"/>
      <c r="H61" s="110"/>
      <c r="I61" s="110"/>
      <c r="J61" s="111"/>
      <c r="K61" s="110"/>
      <c r="M61" s="127"/>
      <c r="N61" s="127"/>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row>
    <row r="62" spans="1:74" ht="15.75" thickBot="1">
      <c r="A62" s="1"/>
      <c r="B62" s="54">
        <v>6</v>
      </c>
      <c r="C62" s="55"/>
      <c r="D62" s="55"/>
      <c r="E62" s="56" t="s">
        <v>101</v>
      </c>
      <c r="F62" s="56"/>
      <c r="G62" s="56"/>
      <c r="H62" s="58"/>
      <c r="I62" s="58"/>
      <c r="J62" s="56"/>
      <c r="K62" s="59"/>
      <c r="M62" s="127"/>
      <c r="N62" s="127"/>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row>
    <row r="63" spans="1:74" ht="25.5">
      <c r="A63" s="1"/>
      <c r="B63" s="37" t="s">
        <v>102</v>
      </c>
      <c r="C63" s="112">
        <v>97635</v>
      </c>
      <c r="D63" s="112" t="s">
        <v>17</v>
      </c>
      <c r="E63" s="113" t="s">
        <v>103</v>
      </c>
      <c r="F63" s="61" t="s">
        <v>48</v>
      </c>
      <c r="G63" s="42">
        <f>350*1.8</f>
        <v>630</v>
      </c>
      <c r="H63" s="42">
        <v>12.85</v>
      </c>
      <c r="I63" s="42">
        <f aca="true" t="shared" si="5" ref="I63:I68">ROUNDUP(H63*(1+$K$7),2)</f>
        <v>15.86</v>
      </c>
      <c r="J63" s="63">
        <f>H63*G63</f>
        <v>8095.5</v>
      </c>
      <c r="K63" s="44">
        <f aca="true" t="shared" si="6" ref="K63:K68">G63*I63</f>
        <v>9991.8</v>
      </c>
      <c r="M63" s="128"/>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row>
    <row r="64" spans="1:74" ht="38.25">
      <c r="A64" s="1"/>
      <c r="B64" s="114" t="s">
        <v>104</v>
      </c>
      <c r="C64" s="84" t="s">
        <v>105</v>
      </c>
      <c r="D64" s="84" t="s">
        <v>17</v>
      </c>
      <c r="E64" s="85" t="s">
        <v>106</v>
      </c>
      <c r="F64" s="66" t="s">
        <v>48</v>
      </c>
      <c r="G64" s="70">
        <v>646</v>
      </c>
      <c r="H64" s="70">
        <v>54.71</v>
      </c>
      <c r="I64" s="42">
        <f t="shared" si="5"/>
        <v>67.52000000000001</v>
      </c>
      <c r="J64" s="68">
        <f>H64*G64</f>
        <v>35342.66</v>
      </c>
      <c r="K64" s="71">
        <f t="shared" si="6"/>
        <v>43617.920000000006</v>
      </c>
      <c r="M64" s="127"/>
      <c r="N64" s="127"/>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row>
    <row r="65" spans="1:74" ht="25.5">
      <c r="A65" s="1"/>
      <c r="B65" s="114" t="s">
        <v>107</v>
      </c>
      <c r="C65" s="115">
        <v>92396</v>
      </c>
      <c r="D65" s="115" t="s">
        <v>17</v>
      </c>
      <c r="E65" s="116" t="s">
        <v>108</v>
      </c>
      <c r="F65" s="66" t="s">
        <v>48</v>
      </c>
      <c r="G65" s="70">
        <f>(560+480)*1.8</f>
        <v>1872</v>
      </c>
      <c r="H65" s="70">
        <v>54.59</v>
      </c>
      <c r="I65" s="42">
        <f t="shared" si="5"/>
        <v>67.37</v>
      </c>
      <c r="J65" s="68">
        <f>H65*G65</f>
        <v>102192.48000000001</v>
      </c>
      <c r="K65" s="71">
        <f t="shared" si="6"/>
        <v>126116.64000000001</v>
      </c>
      <c r="M65" s="128"/>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row>
    <row r="66" spans="1:74" ht="15">
      <c r="A66" s="1"/>
      <c r="B66" s="37" t="s">
        <v>109</v>
      </c>
      <c r="C66" s="115">
        <v>36178</v>
      </c>
      <c r="D66" s="115" t="s">
        <v>57</v>
      </c>
      <c r="E66" s="116" t="s">
        <v>110</v>
      </c>
      <c r="F66" s="66" t="s">
        <v>62</v>
      </c>
      <c r="G66" s="70">
        <f>(560+480)/0.4</f>
        <v>2600</v>
      </c>
      <c r="H66" s="70">
        <v>6.62</v>
      </c>
      <c r="I66" s="42">
        <f t="shared" si="5"/>
        <v>8.17</v>
      </c>
      <c r="J66" s="68">
        <f>H66*G66</f>
        <v>17212</v>
      </c>
      <c r="K66" s="71">
        <f t="shared" si="6"/>
        <v>21242</v>
      </c>
      <c r="M66" s="128"/>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row>
    <row r="67" spans="1:74" ht="25.5">
      <c r="A67" s="1"/>
      <c r="B67" s="114" t="s">
        <v>111</v>
      </c>
      <c r="C67" s="84">
        <v>92970</v>
      </c>
      <c r="D67" s="84" t="s">
        <v>17</v>
      </c>
      <c r="E67" s="85" t="s">
        <v>112</v>
      </c>
      <c r="F67" s="66" t="s">
        <v>48</v>
      </c>
      <c r="G67" s="70">
        <v>72.5</v>
      </c>
      <c r="H67" s="70">
        <v>12.7</v>
      </c>
      <c r="I67" s="42">
        <f t="shared" si="5"/>
        <v>15.68</v>
      </c>
      <c r="J67" s="68">
        <f>H67*G67</f>
        <v>920.75</v>
      </c>
      <c r="K67" s="71">
        <f t="shared" si="6"/>
        <v>1136.8</v>
      </c>
      <c r="M67" s="127"/>
      <c r="N67" s="127"/>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row>
    <row r="68" spans="1:74" ht="26.25" thickBot="1">
      <c r="A68" s="1"/>
      <c r="B68" s="114" t="s">
        <v>113</v>
      </c>
      <c r="C68" s="84">
        <v>97914</v>
      </c>
      <c r="D68" s="84" t="s">
        <v>17</v>
      </c>
      <c r="E68" s="85" t="s">
        <v>39</v>
      </c>
      <c r="F68" s="66" t="s">
        <v>40</v>
      </c>
      <c r="G68" s="70">
        <f>(G67*0.1)*5</f>
        <v>36.25</v>
      </c>
      <c r="H68" s="70">
        <v>1.61</v>
      </c>
      <c r="I68" s="42">
        <f t="shared" si="5"/>
        <v>1.99</v>
      </c>
      <c r="J68" s="68">
        <f>H68*G68</f>
        <v>58.362500000000004</v>
      </c>
      <c r="K68" s="71">
        <f t="shared" si="6"/>
        <v>72.1375</v>
      </c>
      <c r="M68" s="127"/>
      <c r="N68" s="127"/>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row>
    <row r="69" spans="1:74" ht="15.75" thickBot="1">
      <c r="A69" s="1"/>
      <c r="B69" s="45"/>
      <c r="C69" s="46"/>
      <c r="D69" s="46"/>
      <c r="E69" s="46"/>
      <c r="F69" s="46"/>
      <c r="G69" s="46"/>
      <c r="H69" s="47" t="s">
        <v>20</v>
      </c>
      <c r="I69" s="47"/>
      <c r="J69" s="75"/>
      <c r="K69" s="76">
        <f>SUM(K63:K68)</f>
        <v>202177.29750000002</v>
      </c>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row>
    <row r="70" spans="1:74" ht="15.75" thickBot="1">
      <c r="A70" s="1"/>
      <c r="B70" s="108"/>
      <c r="C70" s="108"/>
      <c r="D70" s="108"/>
      <c r="E70" s="109"/>
      <c r="F70" s="108"/>
      <c r="G70" s="117"/>
      <c r="H70" s="110"/>
      <c r="I70" s="110"/>
      <c r="J70" s="118"/>
      <c r="K70" s="110"/>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row>
    <row r="71" spans="1:74" ht="26.25" thickBot="1">
      <c r="A71" s="1"/>
      <c r="B71" s="119"/>
      <c r="C71" s="120"/>
      <c r="D71" s="120"/>
      <c r="E71" s="120"/>
      <c r="F71" s="120"/>
      <c r="G71" s="120"/>
      <c r="H71" s="121" t="s">
        <v>114</v>
      </c>
      <c r="I71" s="121"/>
      <c r="J71" s="75"/>
      <c r="K71" s="76">
        <f>K69+K60+K37+K32+K22+K15</f>
        <v>810137.9806781249</v>
      </c>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row>
    <row r="72" spans="1:74" ht="15.75" thickBot="1">
      <c r="A72" s="1"/>
      <c r="B72" s="122"/>
      <c r="C72" s="122"/>
      <c r="D72" s="122"/>
      <c r="E72" s="109"/>
      <c r="F72" s="108"/>
      <c r="G72" s="117"/>
      <c r="H72" s="110"/>
      <c r="I72" s="110"/>
      <c r="J72" s="123"/>
      <c r="K72" s="124"/>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row>
    <row r="73" spans="1:74" ht="15">
      <c r="A73" s="1"/>
      <c r="B73" s="130" t="s">
        <v>115</v>
      </c>
      <c r="C73" s="131"/>
      <c r="D73" s="131"/>
      <c r="E73" s="131"/>
      <c r="F73" s="131"/>
      <c r="G73" s="131"/>
      <c r="H73" s="131"/>
      <c r="I73" s="131"/>
      <c r="J73" s="131"/>
      <c r="K73" s="132"/>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row>
    <row r="74" spans="1:74" ht="15.75" thickBot="1">
      <c r="A74" s="1"/>
      <c r="B74" s="133"/>
      <c r="C74" s="134"/>
      <c r="D74" s="134"/>
      <c r="E74" s="134"/>
      <c r="F74" s="134"/>
      <c r="G74" s="134"/>
      <c r="H74" s="134"/>
      <c r="I74" s="134"/>
      <c r="J74" s="134"/>
      <c r="K74" s="135"/>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row>
    <row r="75" spans="1:74" ht="15">
      <c r="A75" s="1"/>
      <c r="B75" s="1"/>
      <c r="C75" s="1"/>
      <c r="D75" s="1"/>
      <c r="E75" s="1"/>
      <c r="F75" s="1"/>
      <c r="G75" s="1"/>
      <c r="H75" s="1"/>
      <c r="I75" s="1"/>
      <c r="J75" s="1"/>
      <c r="K75" s="1"/>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row>
    <row r="76" spans="1:74" ht="15">
      <c r="A76" s="1"/>
      <c r="B76" s="1"/>
      <c r="C76" s="1"/>
      <c r="D76" s="1"/>
      <c r="E76" s="1"/>
      <c r="F76" s="1"/>
      <c r="G76" s="1"/>
      <c r="H76" s="1"/>
      <c r="I76" s="1"/>
      <c r="J76" s="1"/>
      <c r="K76" s="1"/>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row>
    <row r="77" spans="1:74" ht="15">
      <c r="A77" s="1"/>
      <c r="B77" s="1"/>
      <c r="C77" s="1"/>
      <c r="D77" s="1"/>
      <c r="E77" s="1"/>
      <c r="F77" s="1"/>
      <c r="G77" s="1"/>
      <c r="H77" s="1"/>
      <c r="I77" s="1"/>
      <c r="J77" s="125" t="s">
        <v>116</v>
      </c>
      <c r="K77" s="1"/>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row>
    <row r="78" spans="1:74" ht="15">
      <c r="A78" s="1"/>
      <c r="B78" s="1"/>
      <c r="C78" s="1"/>
      <c r="D78" s="1"/>
      <c r="E78" s="1"/>
      <c r="F78" s="1"/>
      <c r="G78" s="1"/>
      <c r="H78" s="1"/>
      <c r="I78" s="1"/>
      <c r="J78" s="125" t="s">
        <v>117</v>
      </c>
      <c r="K78" s="1"/>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row>
    <row r="79" spans="1:74" ht="15">
      <c r="A79" s="1"/>
      <c r="B79" s="1"/>
      <c r="C79" s="1"/>
      <c r="D79" s="1"/>
      <c r="E79" s="1"/>
      <c r="F79" s="1"/>
      <c r="G79" s="1"/>
      <c r="H79" s="1"/>
      <c r="I79" s="1"/>
      <c r="J79" s="125" t="s">
        <v>118</v>
      </c>
      <c r="K79" s="1"/>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row>
    <row r="80" spans="10:74" ht="9.75" customHeight="1">
      <c r="J80" s="129"/>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row>
  </sheetData>
  <sheetProtection/>
  <mergeCells count="4">
    <mergeCell ref="B73:K74"/>
    <mergeCell ref="B2:K4"/>
    <mergeCell ref="B9:J9"/>
    <mergeCell ref="K9:K10"/>
  </mergeCells>
  <conditionalFormatting sqref="K9">
    <cfRule type="cellIs" priority="1" dxfId="5" operator="equal" stopIfTrue="1">
      <formula>0</formula>
    </cfRule>
  </conditionalFormatting>
  <conditionalFormatting sqref="G11 I64:I68">
    <cfRule type="cellIs" priority="5" dxfId="5" operator="equal" stopIfTrue="1">
      <formula>0</formula>
    </cfRule>
  </conditionalFormatting>
  <conditionalFormatting sqref="H11:J11">
    <cfRule type="cellIs" priority="4" dxfId="5" operator="equal" stopIfTrue="1">
      <formula>0</formula>
    </cfRule>
  </conditionalFormatting>
  <conditionalFormatting sqref="J15:J16">
    <cfRule type="cellIs" priority="3" dxfId="5" operator="equal" stopIfTrue="1">
      <formula>0</formula>
    </cfRule>
  </conditionalFormatting>
  <conditionalFormatting sqref="H62:J63">
    <cfRule type="cellIs" priority="2" dxfId="5" operator="equal" stopIfTrue="1">
      <formula>0</formula>
    </cfRule>
  </conditionalFormatting>
  <printOptions/>
  <pageMargins left="0.25" right="0.25" top="0.75" bottom="0.75" header="0.3" footer="0.3"/>
  <pageSetup fitToHeight="0"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 Otilia Pamplona</cp:lastModifiedBy>
  <cp:lastPrinted>2019-08-12T12:24:19Z</cp:lastPrinted>
  <dcterms:created xsi:type="dcterms:W3CDTF">2019-08-09T16:08:13Z</dcterms:created>
  <dcterms:modified xsi:type="dcterms:W3CDTF">2019-08-15T11:11:23Z</dcterms:modified>
  <cp:category/>
  <cp:version/>
  <cp:contentType/>
  <cp:contentStatus/>
</cp:coreProperties>
</file>