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10" activeTab="0"/>
  </bookViews>
  <sheets>
    <sheet name="ORÇAMENTO" sheetId="1" r:id="rId1"/>
    <sheet name="QUANTITATIVO" sheetId="2" r:id="rId2"/>
    <sheet name="COMPOSIÇÕES" sheetId="3" r:id="rId3"/>
    <sheet name="MEDIANA" sheetId="4" r:id="rId4"/>
    <sheet name="CRONOGRAMA" sheetId="5" r:id="rId5"/>
    <sheet name="BDI" sheetId="6" r:id="rId6"/>
  </sheets>
  <definedNames>
    <definedName name="_xlnm.Print_Area" localSheetId="5">'BDI'!$B$1:$G$32</definedName>
    <definedName name="_xlnm.Print_Area" localSheetId="2">'COMPOSIÇÕES'!$A$1:$G$44</definedName>
    <definedName name="_xlnm.Print_Area" localSheetId="4">'CRONOGRAMA'!$B$2:$H$58</definedName>
    <definedName name="_xlnm.Print_Area" localSheetId="3">'MEDIANA'!$A$1:$K$53</definedName>
    <definedName name="_xlnm.Print_Area" localSheetId="0">'ORÇAMENTO'!$A$1:$I$191</definedName>
    <definedName name="_xlnm.Print_Area" localSheetId="1">'QUANTITATIVO'!$A$1:$M$306</definedName>
    <definedName name="_xlnm.Print_Titles" localSheetId="5">'BDI'!$1:$8</definedName>
    <definedName name="_xlnm.Print_Titles" localSheetId="2">'COMPOSIÇÕES'!$1:$7</definedName>
    <definedName name="_xlnm.Print_Titles" localSheetId="4">'CRONOGRAMA'!$2:$10</definedName>
    <definedName name="_xlnm.Print_Titles" localSheetId="3">'MEDIANA'!$1:$9</definedName>
    <definedName name="_xlnm.Print_Titles" localSheetId="0">'ORÇAMENTO'!$1:$9</definedName>
    <definedName name="_xlnm.Print_Titles" localSheetId="1">'QUANTITATIVO'!$1:$9</definedName>
  </definedNames>
  <calcPr fullCalcOnLoad="1"/>
</workbook>
</file>

<file path=xl/sharedStrings.xml><?xml version="1.0" encoding="utf-8"?>
<sst xmlns="http://schemas.openxmlformats.org/spreadsheetml/2006/main" count="1071" uniqueCount="587">
  <si>
    <t>ITEM</t>
  </si>
  <si>
    <t>REFERÊNCIA</t>
  </si>
  <si>
    <t>CÓDIGO</t>
  </si>
  <si>
    <t>DESCRIÇÃO</t>
  </si>
  <si>
    <t>UND</t>
  </si>
  <si>
    <t>CUSTO UNITÁRIO</t>
  </si>
  <si>
    <t>PREÇO UNITÁRIO</t>
  </si>
  <si>
    <t>PREÇO TOTAL</t>
  </si>
  <si>
    <t>1.1</t>
  </si>
  <si>
    <t>ADMINISTRAÇÃO LOCAL</t>
  </si>
  <si>
    <t>1.2</t>
  </si>
  <si>
    <t>ADMINISTRAÇÃO GERAL</t>
  </si>
  <si>
    <t>OBRA:</t>
  </si>
  <si>
    <t>CLIENTE:</t>
  </si>
  <si>
    <t>LOCALIZAÇÃO:</t>
  </si>
  <si>
    <t>DATA BASE:</t>
  </si>
  <si>
    <t>BDI:</t>
  </si>
  <si>
    <t>CÁLCULO BENEFÍCIOS E DESEPESAS INDIRETAS (BDI)</t>
  </si>
  <si>
    <t>1 QUARTIL</t>
  </si>
  <si>
    <t>MÉDIO</t>
  </si>
  <si>
    <t>3 QUARTIL</t>
  </si>
  <si>
    <t>VALOR ADOTADO</t>
  </si>
  <si>
    <t>Taxa de Administração Central (AC)</t>
  </si>
  <si>
    <t>Taxa de Seguro e Garantia (S + G)</t>
  </si>
  <si>
    <t>Taxa de Risco (R)</t>
  </si>
  <si>
    <t>Taxa de Despesas Financeiras (DF)</t>
  </si>
  <si>
    <t>Taxa de Lucro/Remuneração (L)</t>
  </si>
  <si>
    <t>Taxa de Tributos (I)</t>
  </si>
  <si>
    <t>6.1</t>
  </si>
  <si>
    <t>PIS</t>
  </si>
  <si>
    <t>6.2</t>
  </si>
  <si>
    <t>COFINS</t>
  </si>
  <si>
    <t>6.3</t>
  </si>
  <si>
    <t>ISS</t>
  </si>
  <si>
    <t>6.4</t>
  </si>
  <si>
    <t>CPRB</t>
  </si>
  <si>
    <t>BDI ADOTADO</t>
  </si>
  <si>
    <t>REFERÊNCIAS</t>
  </si>
  <si>
    <t>MEMORIAL QUANTITATIVO</t>
  </si>
  <si>
    <t>QUANT</t>
  </si>
  <si>
    <t>ÁREA</t>
  </si>
  <si>
    <t>TOTAL</t>
  </si>
  <si>
    <t>SERVIÇOS PRELIMINARES E CANTEIRO DE OBRAS</t>
  </si>
  <si>
    <t>1.1.1</t>
  </si>
  <si>
    <t>M2</t>
  </si>
  <si>
    <t>Placa de obra</t>
  </si>
  <si>
    <t>INFRAESTRUTURA</t>
  </si>
  <si>
    <t>2.1</t>
  </si>
  <si>
    <t>MOVIMENTAÇÕES DE TERRA</t>
  </si>
  <si>
    <t>3.1</t>
  </si>
  <si>
    <t>CPF/CNPJ:</t>
  </si>
  <si>
    <t>CUSTO TOTAL</t>
  </si>
  <si>
    <t>COMPOSIÇÃO DE PREÇO UNITÁRIA</t>
  </si>
  <si>
    <t>COMP01</t>
  </si>
  <si>
    <t>EQUIPE DE CONDUÇÃO DE OBRAS</t>
  </si>
  <si>
    <t>DIAM</t>
  </si>
  <si>
    <t>COMP</t>
  </si>
  <si>
    <t>LARG</t>
  </si>
  <si>
    <t>ALT</t>
  </si>
  <si>
    <t>LOCOMOÇÃO DE PESSOAL ADMINISTRATIVO</t>
  </si>
  <si>
    <t>H</t>
  </si>
  <si>
    <t>ENGENHEIRO CIVIL DE OBRA JUNIOR COM ENCARGOS COMPLEMENTARES</t>
  </si>
  <si>
    <t>ENCANADOR OU BOMBEIRO HIDRÁULICO COM ENCARGOS COMPLEMENTARES</t>
  </si>
  <si>
    <t>AUXILIAR DE ENCANADOR OU BOMBEIRO HIDRÁULICO COM ENCARGOS COMPLEMENTARES</t>
  </si>
  <si>
    <t>UN</t>
  </si>
  <si>
    <t>M</t>
  </si>
  <si>
    <t>M3XKM</t>
  </si>
  <si>
    <t>TRANSPORTE COM CAMINHÃO BASCULANTE DE 6 M3, EM VIA URBANA PAVIMENTADA, DMT ATÉ 30 KM (UNIDADE: M3XKM). AF_01/2018</t>
  </si>
  <si>
    <t>M3</t>
  </si>
  <si>
    <t>REGISTRO DE GAVETA BRUTO, LATÃO, ROSCÁVEL, 3/4", COM ACABAMENTO E CANOPLA CROMADOS. FORNECIDO E INSTALADO EM RAMAL DE ÁGUA. AF_12/2014</t>
  </si>
  <si>
    <t>CHUVEIRO ELÉTRICO COMUM CORPO PLÁSTICO, TIPO DUCHA  FORNECIMENTO E INSTALAÇÃO. AF_01/2020</t>
  </si>
  <si>
    <t>SABONETEIRA PLASTICA TIPO DISPENSER PARA SABONETE LIQUIDO COM RESERVATORIO 800 A 1500 ML, INCLUSO FIXAÇÃO. AF_01/2020</t>
  </si>
  <si>
    <t>TORNEIRA CROMADA DE MESA, 1/2 OU 3/4, PARA LAVATÓRIO, PADRÃO POPULAR - FORNECIMENTO E INSTALAÇÃO. AF_01/2020</t>
  </si>
  <si>
    <t>ENGATE FLEXÍVEL EM PLÁSTICO BRANCO, 1/2 X 30CM - FORNECIMENTO E INSTALAÇÃO. AF_01/2020</t>
  </si>
  <si>
    <t>SIFÃO DO TIPO GARRAFA EM METAL CROMADO 1 X 1.1/2 - FORNECIMENTO E INSTALAÇÃO. AF_01/2020</t>
  </si>
  <si>
    <t>CAIXA SIFONADA, PVC, DN 100 X 100 X 50 MM, JUNTA ELÁSTICA, FORNECIDA E INSTALADA EM RAMAL DE DESCARGA OU EM RAMAL DE ESGOTO SANITÁRIO. AF_12/2014</t>
  </si>
  <si>
    <t>ADAPTADOR CURTO COM BOLSA E ROSCA PARA REGISTRO, PVC, SOLDÁVEL, DN  25 MM X 3/4 , INSTALADO EM RESERVAÇÃO DE ÁGUA DE EDIFICAÇÃO QUE POSSUA RESERVATÓRIO DE FIBRA/FIBROCIMENTO   FORNECIMENTO E INSTALAÇÃO. AF_06/2016</t>
  </si>
  <si>
    <t>JUNÇÃO SIMPLES, PVC, SERIE NORMAL, ESGOTO PREDIAL, DN 100 X 100 MM, JUNTA ELÁSTICA, FORNECIDO E INSTALADO EM PRUMADA DE ESGOTO SANITÁRIO OU VENTILAÇÃO. AF_12/2014</t>
  </si>
  <si>
    <t>LUVA SIMPLES, PVC, SERIE NORMAL, ESGOTO PREDIAL, DN 50 MM, JUNTA ELÁSTICA, FORNECIDO E INSTALADO EM PRUMADA DE ESGOTO SANITÁRIO OU VENTILAÇÃO. AF_12/2014</t>
  </si>
  <si>
    <t>LUVA SIMPLES, PVC, SERIE NORMAL, ESGOTO PREDIAL, DN 100 MM, JUNTA ELÁSTICA, FORNECIDO E INSTALADO EM RAMAL DE DESCARGA OU RAMAL DE ESGOTO SANITÁRIO. AF_12/2014</t>
  </si>
  <si>
    <t>JOELHO 45 GRAUS, PVC, SERIE NORMAL, ESGOTO PREDIAL, DN 100 MM, JUNTA ELÁSTICA,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</si>
  <si>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</si>
  <si>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CURVA CURTA 90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</si>
  <si>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</si>
  <si>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TE, PVC, SOLDÁVEL, DN 25MM, INSTALADO EM RAMAL DE DISTRIBUIÇÃO DE ÁGUA - FORNECIMENTO E INSTALAÇÃO. AF_12/2014</t>
  </si>
  <si>
    <t>TÊ COM BUCHA DE LATÃO NA BOLSA CENTRAL, PVC, SOLDÁVEL, DN 25MM X 1/2, INSTALADO EM RAMAL OU SUB-RAMAL DE ÁGUA - FORNECIMENTO E INSTALAÇÃO. AF_12/2014</t>
  </si>
  <si>
    <t>TUBO PVC, SERIE NORMAL, ESGOTO PREDIAL, DN 100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</si>
  <si>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</si>
  <si>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</si>
  <si>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TUBO, PVC, SOLDÁVEL, DN 40MM, INSTALADO EM PRUMADA DE ÁGUA - FORNECIMENTO E INSTALAÇÃO. AF_12/2014</t>
  </si>
  <si>
    <t>TUBO, PVC, SOLDÁVEL, DN 25MM, INSTALADO EM RAMAL DE DISTRIBUIÇÃO DE ÁGUA - FORNECIMENTO E INSTALAÇÃO. AF_12/2014</t>
  </si>
  <si>
    <t>CABO DE COBRE FLEXÍVEL ISOLADO, 6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</si>
  <si>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</si>
  <si>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EXECUÇÃO DE REFEITÓRIO EM CANTEIRO DE OBRA EM CHAPA DE MADEIRA COMPENSADA, NÃO INCLUSO MOBILIÁRIO E EQUIPAMENTOS. AF_02/2016</t>
  </si>
  <si>
    <t xml:space="preserve">MES   </t>
  </si>
  <si>
    <t xml:space="preserve">M2    </t>
  </si>
  <si>
    <t xml:space="preserve">UN    </t>
  </si>
  <si>
    <t>TOALHEIRO PLASTICO TIPO DISPENSER PARA PAPEL TOALHA INTERFOLHADO</t>
  </si>
  <si>
    <t>TE REDUCAO PVC, ROSCAVEL, 90 GRAUS,  1.1/2" X 3/4",  AGUA FRIA PREDIAL</t>
  </si>
  <si>
    <t>PLACA DE OBRA (PARA CONSTRUCAO CIVIL) EM CHAPA GALVANIZADA *N. 22*, ADESIVADA, DE *2,0 X 1,125* M</t>
  </si>
  <si>
    <t>PASTA LUBRIFICANTE PARA TUBOS E CONEXOES COM JUNTA ELASTICA (USO EM PVC, ACO, POLIETILENO E OUTROS) ( DE *400* G)</t>
  </si>
  <si>
    <t>LOCACAO DE CONTAINER 2,30 X 4,30 M, ALT. 2,50 M, PARA SANITARIO, COM 3 BACIAS, 4 CHUVEIROS, 1 LAVATORIO E 1 MICTORIO</t>
  </si>
  <si>
    <t>BUCHA DE REDUCAO DE PVC, SOLDAVEL, LONGA, COM 40 X 25 MM, PARA AGUA FRIA PREDIAL</t>
  </si>
  <si>
    <t>ANEL BORRACHA, DN 40 MM, PARA TUBO SERIE REFORCADA ESGOTO PREDIAL</t>
  </si>
  <si>
    <t>SINAPI COMPOSIÇÕES</t>
  </si>
  <si>
    <t>MEDIANAS DE MERCADO</t>
  </si>
  <si>
    <t>EMPRESA</t>
  </si>
  <si>
    <t>R$/UND</t>
  </si>
  <si>
    <t>MEDIANA DE MERCADO</t>
  </si>
  <si>
    <t>PREÇO DE MERCADO 01</t>
  </si>
  <si>
    <t>PREÇO DE MERCADO 02</t>
  </si>
  <si>
    <t>PREÇO DE MERCADO 0</t>
  </si>
  <si>
    <t>MED02</t>
  </si>
  <si>
    <t>Empresa:</t>
  </si>
  <si>
    <t>Endereço:</t>
  </si>
  <si>
    <t>Telefone:</t>
  </si>
  <si>
    <t>Contato:</t>
  </si>
  <si>
    <t>Data:</t>
  </si>
  <si>
    <t>MÊS</t>
  </si>
  <si>
    <t>SICRO</t>
  </si>
  <si>
    <t>E9093</t>
  </si>
  <si>
    <t>Veículo leve - 53 kW (sem motorista)</t>
  </si>
  <si>
    <t>COMPOSIÇÕES</t>
  </si>
  <si>
    <t>1.1.2</t>
  </si>
  <si>
    <t>1.1.3</t>
  </si>
  <si>
    <t>1.1.4</t>
  </si>
  <si>
    <t>1.1.5</t>
  </si>
  <si>
    <t>Duração da obra</t>
  </si>
  <si>
    <t>SINAPI INSUMOS</t>
  </si>
  <si>
    <t>Refeitório</t>
  </si>
  <si>
    <t>COMP02</t>
  </si>
  <si>
    <t>VEÍCULOS DE PRODUÇÃO</t>
  </si>
  <si>
    <t>E9506</t>
  </si>
  <si>
    <t>E9526</t>
  </si>
  <si>
    <t>HxUND</t>
  </si>
  <si>
    <t>VB</t>
  </si>
  <si>
    <t>Retroescavadeira de pneus - 58 kW</t>
  </si>
  <si>
    <t>DESMOBILIZAÇÃO DE EQUIPAMENTOS</t>
  </si>
  <si>
    <t>MOBILIZAÇÃO DE EQUIPAMENTOS</t>
  </si>
  <si>
    <t>COMP03</t>
  </si>
  <si>
    <t>Mobilização</t>
  </si>
  <si>
    <t>Desmobilização</t>
  </si>
  <si>
    <t>1.1.6</t>
  </si>
  <si>
    <t>1.2.1</t>
  </si>
  <si>
    <t>1.2.2</t>
  </si>
  <si>
    <t>7.1</t>
  </si>
  <si>
    <t>5.1</t>
  </si>
  <si>
    <t>4.1</t>
  </si>
  <si>
    <t>8.1</t>
  </si>
  <si>
    <t>9.1</t>
  </si>
  <si>
    <t>URBANIZAÇÃO</t>
  </si>
  <si>
    <t>10.1</t>
  </si>
  <si>
    <t>11.1</t>
  </si>
  <si>
    <t>Caixa sifonada 100x100x50</t>
  </si>
  <si>
    <t>Sifão de copo p/ pia e lavatório 1"-1-1/2"</t>
  </si>
  <si>
    <t>Válvula p/ lavatório e tanque 1"</t>
  </si>
  <si>
    <t>Cuva 90° curta 40mm</t>
  </si>
  <si>
    <t>Joelho 45° 100mm</t>
  </si>
  <si>
    <t>Joelho 45° 50mm</t>
  </si>
  <si>
    <t>Joelho 90° c/ anel p/ esgoto secundário 40mm-1.1/2"</t>
  </si>
  <si>
    <t>Junção simples 100mm-50mm</t>
  </si>
  <si>
    <t>Junção simples 100mm-100mm</t>
  </si>
  <si>
    <t>Luva simples 100mm</t>
  </si>
  <si>
    <t>Luva simples 50mm</t>
  </si>
  <si>
    <t>Tubo de PVC ponta-bolsa c/ virola 100mm-4"</t>
  </si>
  <si>
    <t>Tubo rígido c/ ponta lisa 100mm-4"</t>
  </si>
  <si>
    <t>Tubo rígido c/ ponta lisa 40mm</t>
  </si>
  <si>
    <t>Tubo rígido c/ ponta lisa 50mm-2"</t>
  </si>
  <si>
    <t>COMP04</t>
  </si>
  <si>
    <t>Torneira de lavatório 25mm - 1/2"</t>
  </si>
  <si>
    <t>Adaptador soldável curto c/ bolsa-rosca p/ registro 25mm-3/4"</t>
  </si>
  <si>
    <t>Bucha de redução soldável longa 40mm-25mm</t>
  </si>
  <si>
    <t>Tubo PVC rígido soldável 25mm</t>
  </si>
  <si>
    <t>Tubo PVC rígido soldável 40mm</t>
  </si>
  <si>
    <t>Tê 90° soldável 25mm</t>
  </si>
  <si>
    <t>Tê redução 90° soldável 40mm-25mm</t>
  </si>
  <si>
    <t>Tê redução 90° soldável com bucha de latão B central 25mm-1/2"</t>
  </si>
  <si>
    <t>BUCHA DE REDUCAO DE PVC, SOLDAVEL, LONGA, COM 40 X 25 MM, PARA AGUA FRIA PREDIAL, FORNECIDO E INSTALADO EM RAMAL DE ENCAMINHAMENTO. AF_12/2014</t>
  </si>
  <si>
    <t>Engate flexível cobre cromado com canopla 1/2" - 30cm</t>
  </si>
  <si>
    <t>Engate flexível plástico 1/2"-30cm</t>
  </si>
  <si>
    <t>COMP09</t>
  </si>
  <si>
    <t>VALVULA EM METAL CROMADO PARA LAVATORIO, 1 " SEM LADRAO - FORNECIMENTO E INSTALAÇÃO.</t>
  </si>
  <si>
    <t>COMP10</t>
  </si>
  <si>
    <t>JUNCAO SIMPLES, PVC, DN 100 X 50 MM, SERIE NORMAL PARA ESGOTO PREDIAL FORNECIDO E INSTALADO EM RAMAL DE DESCARGA OU RAMAL DE ESGOTO SANITÁRIO</t>
  </si>
  <si>
    <t>INSTALAÇÕES HIDROSSANITÁRIAS - ÁGUA FRIA</t>
  </si>
  <si>
    <t>TUBOS, CONEXÕES E ACESSÓRIOS - FORNECIMENTO E INSTALAÇÃO</t>
  </si>
  <si>
    <t>INSTALAÇÕES HIDROSSANITÁRIAS - ESGOTO SANITÁRIO</t>
  </si>
  <si>
    <t>10.1.1</t>
  </si>
  <si>
    <t>11.1.1</t>
  </si>
  <si>
    <t>TOTAL DO ITEM</t>
  </si>
  <si>
    <t>Reaterro de vala</t>
  </si>
  <si>
    <t>Desconto tubos</t>
  </si>
  <si>
    <t>7.1.1</t>
  </si>
  <si>
    <t>TOTAL GERAL</t>
  </si>
  <si>
    <t>CNPJ:</t>
  </si>
  <si>
    <t>E-mail:</t>
  </si>
  <si>
    <t>-</t>
  </si>
  <si>
    <t>TUBOS, CONEXÕES E ACESSÓRIOS - FORNECIMENTO E INSTALAÇÃO - VENTILAÇÃO</t>
  </si>
  <si>
    <t>INSTALAÇÕES HIDROSSANITÁRIAS - VENTILAÇÃO</t>
  </si>
  <si>
    <t>PERING</t>
  </si>
  <si>
    <t>PETROSKI</t>
  </si>
  <si>
    <t>PERING MATERIAIS DE CONSTRUÇÃO</t>
  </si>
  <si>
    <t>PETROSKI MATERIAIS DE CONSTRUÇÃO</t>
  </si>
  <si>
    <t>ENGATE FLEXÍVEL COBRE CROMADO COM CANOPLA 1/2"-30cm</t>
  </si>
  <si>
    <t>Cabo monopolar isol. PVC 450/750V 2,5mm² - azul claro</t>
  </si>
  <si>
    <t>Cabo monopolar isol. PVC 450/750V 2,5mm² - branco</t>
  </si>
  <si>
    <t>11.1.2</t>
  </si>
  <si>
    <t>Saboneteira</t>
  </si>
  <si>
    <t>VEDAÇÕES E FECHAMENTOS</t>
  </si>
  <si>
    <t>ESQUADRIAS - PORTAS E JANELAS</t>
  </si>
  <si>
    <t>4.2</t>
  </si>
  <si>
    <t>5.1.1</t>
  </si>
  <si>
    <t>4.1.1</t>
  </si>
  <si>
    <t>4.2.1</t>
  </si>
  <si>
    <t>5.2</t>
  </si>
  <si>
    <t>5.2.1</t>
  </si>
  <si>
    <t>Papeleira - papel higiênico</t>
  </si>
  <si>
    <t>Papeleira - papel toalha</t>
  </si>
  <si>
    <t>Escavação</t>
  </si>
  <si>
    <t>Transporte até bota-fora</t>
  </si>
  <si>
    <t>DIVISÓRIAS</t>
  </si>
  <si>
    <t>00.265.933/0001-00</t>
  </si>
  <si>
    <t>R AMAZONAS, 3101 - BLUMENAU/SC</t>
  </si>
  <si>
    <t>(047) 3241-661</t>
  </si>
  <si>
    <t>01.398.219/0001-53</t>
  </si>
  <si>
    <t>RUA FREDERICO JENSEN, 3463 - BLUMENAU/SC</t>
  </si>
  <si>
    <t>(47) 3334-4040</t>
  </si>
  <si>
    <t>PLANILHA ORÇAMENTÁRIA ESTIMATIVA</t>
  </si>
  <si>
    <t>ORDEM</t>
  </si>
  <si>
    <t>ACESSIBILIDADE</t>
  </si>
  <si>
    <t>7.1.2</t>
  </si>
  <si>
    <t>TOTAL DO SUBITEM</t>
  </si>
  <si>
    <t>AP MATERIAIS</t>
  </si>
  <si>
    <t>AP MATERIAIS DE CONSTRUÇÃO</t>
  </si>
  <si>
    <t>06.786.989/0001-97</t>
  </si>
  <si>
    <t>R. FREDERICO JENSEN, 4450 - BLUMENAU/SC</t>
  </si>
  <si>
    <t>47 3334-2100</t>
  </si>
  <si>
    <t>ap@apmateriais.com.br</t>
  </si>
  <si>
    <t>Caminhão basculante com capacidade de 6 m³ - 136 Kw</t>
  </si>
  <si>
    <t>Compactação 20%</t>
  </si>
  <si>
    <t>Empolamento 30%</t>
  </si>
  <si>
    <t>DMT</t>
  </si>
  <si>
    <t>Reaterro</t>
  </si>
  <si>
    <t>FABRICAÇÃO, MONTAGEM E DESMONTAGEM DE FORMA PARA RADIER, EM MADEIRA SERRADA, 4 UTILIZAÇÕES. AF_09/2017</t>
  </si>
  <si>
    <t>Aplicado no perímetro do radier</t>
  </si>
  <si>
    <t>JUNTA PLASTICA DE DILATACAO PARA PISOS, COR CINZA, 17 X 3 MM (ALTURA X ESPESSURA)</t>
  </si>
  <si>
    <t>Desconto de aberturas</t>
  </si>
  <si>
    <t>Joelho 90° 40mm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</si>
  <si>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</t>
  </si>
  <si>
    <t>CURVA 90 GRAUS, PVC, SOLDÁVEL, DN 25MM, INSTALADO EM RAMAL OU SUB-RAMAL DE ÁGUA - FORNECIMENTO E INSTALAÇÃO. AF_12/2014</t>
  </si>
  <si>
    <t>Curva 90° soldável 25mm</t>
  </si>
  <si>
    <t>REGISTRO DE PRESSÃO BRUTO, LATÃO, ROSCÁVEL, 3/4", COM ACABAMENTO E CANOPLA CROMADOS. FORNECIDO E INSTALADO EM RAMAL DE ÁGUA. AF_12/2014</t>
  </si>
  <si>
    <t>Tê 90° soldável 40mm</t>
  </si>
  <si>
    <t>TE, PVC, SOLDÁVEL, DN 40MM, INSTALADO EM RAMAL DE DISTRIBUIÇÃO DE ÁGUA - FORNECIMENTO E INSTALAÇÃO. AF_12/2014</t>
  </si>
  <si>
    <t>JOELHO 90 GRAUS COM BUCHA DE LATÃO, PVC, SOLDÁVEL, DN 25 MM, X 3/4 INSTALADO EM RESERVAÇÃO DE ÁGUA DE EDIFICAÇÃO QUE POSSUA RESERVATÓRIO D
E FIBRA/FIBROCIMENTO FORNECIMENTO E INSTALAÇÃO. AF_06/2016</t>
  </si>
  <si>
    <t>Joelho de redução 90º soldável com bucha de latão 25mm-3/4"</t>
  </si>
  <si>
    <t>INSTALAÇÕES HIDROSSANITÁRIAS - ALIMENTAÇÃO</t>
  </si>
  <si>
    <t>REGISTRO DE ESFERA, PVC, SOLDÁVEL, DN 25 MM, INSTALADO EM RESERVAÇÃO DE ÁGUA DE EDIFICAÇÃO QUE POSSUA RESERVATÓRIO DE FIBRA/FIBROCIMENTO
FORNECIMENTO E INSTALAÇÃO. AF_06/2016</t>
  </si>
  <si>
    <t>Registro de esfera VS compacto soldável PVC 25mm</t>
  </si>
  <si>
    <t>JOELHO 90 GRAUS, PVC, SOLDÁVEL, DN 25MM, INSTALADO EM RAMAL OU SUB-RAMAL DE ÁGUA - FORNECIMENTO E INSTALAÇÃO. AF_12/2014</t>
  </si>
  <si>
    <t>joelho 90° soldavel 25mm</t>
  </si>
  <si>
    <t>Ponto de luz 20W</t>
  </si>
  <si>
    <t>REVESTIMENTO EM PISO CERÂMICO</t>
  </si>
  <si>
    <t>Divisória de caixa acoplada - vestiário</t>
  </si>
  <si>
    <t>RODAPÉ CERÂMICO DE 7CM DE ALTURA COM PLACAS TIPO ESMALTADA EXTRA DE DIMENSÕES 45X45CM. AF_06/2014</t>
  </si>
  <si>
    <t>4.2.2</t>
  </si>
  <si>
    <t>7.1.3</t>
  </si>
  <si>
    <t>7.1.4</t>
  </si>
  <si>
    <t>INSTALAÇÕES ELÉTRICAS</t>
  </si>
  <si>
    <t>4.1.2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</si>
  <si>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</si>
  <si>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MASSA ÚNICA, PARA RECEBIMENTO DE PINTURA, EM ARGAMASSA TRAÇO 1:2:8, PREPARO MECÂNICO COM BETONEIRA 400L, APLICADA MANUALMENTE EM FACES INTERNAS DE PAREDES, ESPESSURA DE 20MM, COM EXECUÇÃO DE TALISCAS. AF_06/2014</t>
  </si>
  <si>
    <t>LIMPEZA DE OBRA</t>
  </si>
  <si>
    <t>LIMPEZA DE PISO CERÂMICO OU PORCELANATO COM PANO ÚMIDO. AF_04/2019</t>
  </si>
  <si>
    <t>piso cerâmico do banheiro</t>
  </si>
  <si>
    <t>LIMPEZA DE REVESTIMENTOS</t>
  </si>
  <si>
    <t>CABO DE COBRE FLEXÍVEL ISOLADO, 1,5 MM², ANTI-CHAMA 450/750 V, PARA CIRCUITOS TERMINAIS - FORNECIMENTO E INSTALAÇÃO. AF_12/2015</t>
  </si>
  <si>
    <t>1.5 mm² - Amarelo</t>
  </si>
  <si>
    <t>1.5 mm² - Azul claro</t>
  </si>
  <si>
    <t>1.5 mm² - Branco</t>
  </si>
  <si>
    <t>Cabo monopolar isol. PVC 450/750V 2,5mm² - Verde / amarelo</t>
  </si>
  <si>
    <t>Cabo monopolar isol. PVC 450/750V 6,0mm² - azul claro</t>
  </si>
  <si>
    <t>Cabo monopolar isol. PVC 450/750V 6,0mm² - Preto</t>
  </si>
  <si>
    <t>Cabo monopolar isol. PVC 450/750V 6,0mm² - Verde / amarelo</t>
  </si>
  <si>
    <t>Cabo monopolar isol. PVC 450/750V 6,0mm² - Vermelho</t>
  </si>
  <si>
    <t>Interruptor simples - 1 tecla 1 função</t>
  </si>
  <si>
    <t>TOMADA MÉDIA DE EMBUTIR (1 MÓDULO), 2P+T 10 A, SEM SUPORTE E SEM PLACA FORNECIMENTO E INSTALAÇÃO. AF_12/2015</t>
  </si>
  <si>
    <t>Tomada hexagonal (NBR 14136) 2P+T 10A</t>
  </si>
  <si>
    <t>DISJUNTOR MONOPOLAR TIPO DIN, CORRENTE NOMINAL DE 10A - FORNECIMENTO E INSTALAÇÃO. AF_10/2020</t>
  </si>
  <si>
    <t>Disjuntor Unipolar Termomagnético - norma DIN - 10A</t>
  </si>
  <si>
    <t>DISJUNTOR MONOPOLAR TIPO DIN, CORRENTE NOMINAL DE 20A - FORNECIMENTO E INSTALAÇÃO. AF_10/2020</t>
  </si>
  <si>
    <t>Disjuntor Unipolar Termomagnético - norma DIN - 20A</t>
  </si>
  <si>
    <t>DISJUNTOR MONOPOLAR TIPO DIN, CORRENTE NOMINAL DE 32A - FORNECIMENTO E INSTALAÇÃO. AF_10/2020</t>
  </si>
  <si>
    <t>Disjuntor Unipolar Termomagnético - norma DIN - 32A</t>
  </si>
  <si>
    <t>LÂMPADA COMPACTA FLUORESCENTE DE 20 W, BASE E27 - FORNECIMENTO E INSTALAÇÃO. AF_02/2020</t>
  </si>
  <si>
    <t>INTERRUPTOR SIMPLES (1 MÓDULO), 10A/250V, SEM SUPORTE E SEM PLACA - FORNECIMENTO E INSTALAÇÃO. AF_12/2015</t>
  </si>
  <si>
    <t>TELA DE ACO SOLDADA NERVURADA, CA-60, Q-92, (1,48 KG/M2), DIAMETRO DO FIO = 4,2 MM, LARGURA = 2,45 M, ESPACAMENTO DA MALHA = 15 X 15 CM</t>
  </si>
  <si>
    <t>Aplicada na área extena na quadra de esportes</t>
  </si>
  <si>
    <t>LIMPEZA DE SUPERFICIE COM JATO DE ALTA PRESSÃO. AF_04/2019</t>
  </si>
  <si>
    <t>Aplicado na superfície da quadra existente</t>
  </si>
  <si>
    <t>Aplicado no piso novo da quadra esportiva</t>
  </si>
  <si>
    <t>CARGA, MANOBRA E DESCARGA DE SOLOS E MATERIAIS GRANULARES EM CAMINHÃO BASCULANTE 10 M³ - CARGA COM ESCAVADEIRA HIDRÁULICA (CAÇAMBA DE 1,20 m³ / 155 HP) E DESCARGA LIVRE (UNIDADE: M3). AF_07/2020</t>
  </si>
  <si>
    <t>JOELHO 90 GRAUS, PVC, SERIE NORMAL, ESGOTO PREDIAL, DN 50 MM, JUNTA ELÁSTICA, FORNECIDO E INSTALADO EM RAMAL DE DESCARGA OU RAMAL DE ESGOTO
SANITÁRIO. AF_12/2014</t>
  </si>
  <si>
    <t>Curva longa 90° 50mm</t>
  </si>
  <si>
    <t>Joelho 90° 100mm</t>
  </si>
  <si>
    <t>JOELHO 90 GRAUS, PVC, SERIE NORMAL, ESGOTO PREDIAL, DN 100 MM, JUNTA ELÁSTICA, FORNECIDO E INSTALADO EM RAMAL DE DESCARGA OU RAMAL DE ESGOTO
SANITÁRIO. AF_12/2014</t>
  </si>
  <si>
    <t>JOELHO 90 GRAUS, PVC, SERIE NORMAL, ESGOTO PREDIAL, DN 40 MM, JUNTA SOLDÁVEL, FORNECIDO E INSTALADO EM RAMAL DE DESCARGA OU RAMAL DE ESGOTO
SANITÁRIO. AF_12/2014</t>
  </si>
  <si>
    <t>LUVA SIMPLES, PVC, SERIE NORMAL, ESGOTO PREDIAL, DN 40 MM, JUNTA SOLDÁVEL, FORNECIDO E INSTALADO EM RAMAL DE DESCARGA OU RAMAL DE ESGOTO SANITÁRIO. AF_12/2014</t>
  </si>
  <si>
    <t>Luva 40mm</t>
  </si>
  <si>
    <t>REDUÇÃO EXCÊNTRICA, PVC, SERIE R, ÁGUA PLUVIAL, DN 100 X 75 MM, JUNTA ELÁSTICA, FORNECIDO E INSTALADO EM RAMAL DE ENCAMINHAMENTO. AF_12/2014</t>
  </si>
  <si>
    <t>Redução excêntrica 100-75mm</t>
  </si>
  <si>
    <t>Ventilação - Joelho 90° 50mm</t>
  </si>
  <si>
    <t>JOELHO 90 GRAUS, PVC, SERIE NORMAL, ESGOTO PREDIAL, DN 50 MM, JUNTA ELÁSTICA, FORNECIDO E INSTALADO EM PRUMADA DE ESGOTO SANITÁRIO OU VENTILAÇÃO. AF_12/2014</t>
  </si>
  <si>
    <t>TERMINAL DE VENTILACAO, 50 MM, SERIE NORMAL, ESGOTO PREDIAL</t>
  </si>
  <si>
    <t>Ventilação - terminal de ventilação 50mm</t>
  </si>
  <si>
    <t>TUBO PVC, SERIE NORMAL, ESGOTO PREDIAL, DN 50 MM, FORNECIDO E INSTALADO EM PRUMADA DE ESGOTO SANITÁRIO OU VENTILAÇÃO. AF_12/2014</t>
  </si>
  <si>
    <t>Ventilação - Tubo PVC ponta-bolsa c/ virola 50mm-2"</t>
  </si>
  <si>
    <t>TE, PVC, SERIE NORMAL, ESGOTO PREDIAL, DN 100 X 100 MM, JUNTA ELÁSTICA, FORNECIDO E INSTALADO EM RAMAL DE DESCARGA OU RAMAL DE ESGOTO SANITÁRIO. AF_12/2014</t>
  </si>
  <si>
    <t>Ventilação - Tê sanitário 100mm-100mm</t>
  </si>
  <si>
    <t>Registro de gaveta c/ canopla cromada 3/4"</t>
  </si>
  <si>
    <t>Joelho de redução soldável c/ rosca 25mm - 1/2"</t>
  </si>
  <si>
    <t>JOELHO 90 GRAUS COM BUCHA DE LATÃO, PVC, SOLDÁVEL, DN 25MM, X 1/2 INSTALADO EM RAMAL OU SUB-RAMAL DE ÁGUA - FORNECIMENTO E INSTALAÇÃO. AF_12/2014</t>
  </si>
  <si>
    <t>Registro de pressão com manopla cromada 3/4"</t>
  </si>
  <si>
    <t>Fundo Municipal de Educação - FMDE</t>
  </si>
  <si>
    <t>32.257.384/0001-19</t>
  </si>
  <si>
    <t>Rua Helmuth Nau, 77, bairro dos Estados, Timbó - SC</t>
  </si>
  <si>
    <t>ADAPTADOR CURTO COM BOLSA E ROSCA PARA REGISTRO, PVC, SOLDÁVEL, DN 25MM X 3/4, INSTALADO EM RAMAL OU SUB-RAMAL DE ÁGUA - FORNECIMENTO E INSTALAÇÃO. AF_12/2014</t>
  </si>
  <si>
    <t>Adaptador sold.curto c/ bolsa-rosca p registro</t>
  </si>
  <si>
    <t>Tubos DN 100 ESGOTO (PVC)</t>
  </si>
  <si>
    <t>CAIXA ENTERRADA HIDRÁULICA RETANGULAR EM ALVENARIA COM TIJOLOS CERÂMICOS MACIÇOS, DIMENSÕES INTERNAS: 0,8X0,8X0,6 M PARA REDE DE ESGOTO. AF_05/2018</t>
  </si>
  <si>
    <t>Caixa de inspeção esgoto simples 80x80cm</t>
  </si>
  <si>
    <t>paredes internas bwc pne</t>
  </si>
  <si>
    <t xml:space="preserve">paredes internas bwc </t>
  </si>
  <si>
    <t>Teto bwc pne</t>
  </si>
  <si>
    <t>Piso BWC</t>
  </si>
  <si>
    <t>Piso BWC PNE</t>
  </si>
  <si>
    <t>Banheiro PNE</t>
  </si>
  <si>
    <t>Banheiro masc e fem</t>
  </si>
  <si>
    <t>PORTA EM ALUMÍNIO DE ABRIR TIPO VENEZIANA COM GUARNIÇÃO, FIXAÇÃO COM PARAFUSOS - FORNECIMENTO E INSTALAÇÃO. AF_12/2019</t>
  </si>
  <si>
    <t>Portas bwc fem, masc e PNE</t>
  </si>
  <si>
    <t>REMOÇÃO DE PORTAS, DE FORMA MANUAL, SEM REAPROVEITAMENTO. AF_12/2017</t>
  </si>
  <si>
    <t>portas existentes</t>
  </si>
  <si>
    <t>REMOÇÃO DE CABOS ELÉTRICOS, DE FORMA MANUAL, SEM REAPROVEITAMENTO. AF_12/2017</t>
  </si>
  <si>
    <t>Cabos existentes</t>
  </si>
  <si>
    <t>REMOÇÃO DE LOUÇAS, DE FORMA MANUAL, SEM REAPROVEITAMENTO. AF_12/2017</t>
  </si>
  <si>
    <t>Louças existentes</t>
  </si>
  <si>
    <t>REMOÇÕES</t>
  </si>
  <si>
    <t>DEMOLIÇÃO DE REVESTIMENTO CERÂMICO, DE FORMA MANUAL, SEM REAPROVEITAMENTO. AF_12/2017</t>
  </si>
  <si>
    <t>Área de piso existente PNE</t>
  </si>
  <si>
    <t>Área de piso existente fem e masc</t>
  </si>
  <si>
    <t>KIT DE PORTA DE MADEIRA PARA VERNIZ, SEMI-OCA (LEVE OU MÉDIA), PADRÃO MÉDIO, 80X210CM, ESPESSURA DE 3,5CM, ITENS INCLUSOS: DOBRADIÇAS, MONTAGEM E INSTALAÇÃO DE BATENTE, FECHADURA COM EXECUÇÃO DO FURO - FORNECIMENTO E INSTALAÇÃO. AF_12/2019</t>
  </si>
  <si>
    <t>79497/001</t>
  </si>
  <si>
    <t>PINTURA A OLEO, 3 DEMAOS</t>
  </si>
  <si>
    <t xml:space="preserve">Portas externas dos banheiros </t>
  </si>
  <si>
    <t>BARRA DE APOIO RETA, EM ALUMINIO, COMPRIMENTO 80 CM, FIXADA NA PAREDE - FORNECIMENTO E INSTALAÇÃO. AF_01/2020</t>
  </si>
  <si>
    <t>barra de apoio</t>
  </si>
  <si>
    <t>PUXADOR PARA PCD, FIXADO NA PORTA - FORNECIMENTO E INSTALAÇÃO. AF_01/2020</t>
  </si>
  <si>
    <t>para porta de entrada</t>
  </si>
  <si>
    <t>1.2.3</t>
  </si>
  <si>
    <t>1.2.4</t>
  </si>
  <si>
    <t>1.2.5</t>
  </si>
  <si>
    <t>2.1.1</t>
  </si>
  <si>
    <t>2.1.2</t>
  </si>
  <si>
    <t>2.1.3</t>
  </si>
  <si>
    <t>2.1.4</t>
  </si>
  <si>
    <t>3.1.1</t>
  </si>
  <si>
    <t>3.2</t>
  </si>
  <si>
    <t>3.2.1</t>
  </si>
  <si>
    <t>3.2.2</t>
  </si>
  <si>
    <t>3.3</t>
  </si>
  <si>
    <t>3.3.1</t>
  </si>
  <si>
    <t>4.1.3</t>
  </si>
  <si>
    <t>5.1.2</t>
  </si>
  <si>
    <t>5.1.3</t>
  </si>
  <si>
    <t>5.1.4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</si>
  <si>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</si>
  <si>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</si>
  <si>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</si>
  <si>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</si>
  <si>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</si>
  <si>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</si>
  <si>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</si>
  <si>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</si>
  <si>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</si>
  <si>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</si>
  <si>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</si>
  <si>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</si>
  <si>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</si>
  <si>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</si>
  <si>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</si>
  <si>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</si>
  <si>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</si>
  <si>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</si>
  <si>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5.2.21</t>
  </si>
  <si>
    <t>5.2.22</t>
  </si>
  <si>
    <t>6.1.1</t>
  </si>
  <si>
    <t>6.1.2</t>
  </si>
  <si>
    <t>6.1.3</t>
  </si>
  <si>
    <t>6.1.4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</si>
  <si>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</si>
  <si>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</si>
  <si>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</si>
  <si>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</si>
  <si>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</si>
  <si>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</si>
  <si>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</si>
  <si>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</si>
  <si>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</si>
  <si>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</si>
  <si>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</si>
  <si>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</si>
  <si>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</si>
  <si>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</si>
  <si>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</si>
  <si>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</si>
  <si>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</si>
  <si>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</si>
  <si>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8.1.1</t>
  </si>
  <si>
    <t>8.1.2</t>
  </si>
  <si>
    <t>8.1.3</t>
  </si>
  <si>
    <t>8.1.4</t>
  </si>
  <si>
    <t>8.1.5</t>
  </si>
  <si>
    <t>8.1.6</t>
  </si>
  <si>
    <t>9.1.2</t>
  </si>
  <si>
    <t>10.1.2</t>
  </si>
  <si>
    <t>Chuveiro 25mm x 1/2""</t>
  </si>
  <si>
    <t>DEMOLIÇÃO DE ALVENARIA DE BLOCO FURADO, DE FORMA MANUAL, SEM REAPROVEITAMENTO. AF_12/2017</t>
  </si>
  <si>
    <t>PINTURA COM TINTA ACRÍLICA DE ACABAMENTO APLICADA A ROLO OU PINCEL SOB  SUPERFÍCIES METÁLICAS (EXCETO PERFIL) EXECUTADO EM OBRA (02 DEMÃOS)</t>
  </si>
  <si>
    <t>ESPELHOS</t>
  </si>
  <si>
    <t>ESPELHO CRISTAL, ESPESSURA 4MM, COM PARAFUSOS DE FIXACAO, SEM MOLDURA</t>
  </si>
  <si>
    <t>1.1.7</t>
  </si>
  <si>
    <t>3.4.1</t>
  </si>
  <si>
    <t>3.4</t>
  </si>
  <si>
    <t xml:space="preserve">Grade das janelas dos banheiros </t>
  </si>
  <si>
    <t>Espelhos bwc masc e fem</t>
  </si>
  <si>
    <t>1.5 mm² - Verde-amarelo</t>
  </si>
  <si>
    <t>UPE Pinguinho De Gente</t>
  </si>
  <si>
    <t>Demolição de divisórias dos banheiros</t>
  </si>
  <si>
    <t>Condulete alum. encaixe tipo E</t>
  </si>
  <si>
    <t>Condulete alum. encaixe tipo LL</t>
  </si>
  <si>
    <t>Condulete alum. encaixe tipo T</t>
  </si>
  <si>
    <t>Luva aço galvan. Leve</t>
  </si>
  <si>
    <t>Tampa cega</t>
  </si>
  <si>
    <t>ELETRODUTO FLEXÍVEL CORRUGADO, PVC, DN 25 MM (3/4"), PARA CIRCUITOS TERMINAIS, INSTALADO EM FORRO - FORNECIMENTO E INSTALAÇÃO. AF_12/2015</t>
  </si>
  <si>
    <t>Eletroduto flexícel 3/4"</t>
  </si>
  <si>
    <t>Braçadeira galvan. tipo cunha</t>
  </si>
  <si>
    <t>ABRACADEIRA, GALVANIZADA/ZINCADA, ROSCA SEM FIM, PARAFUSO INOX, LARGURA FITA *12,6 A *14 MM, D = 4" A 4 3/4"</t>
  </si>
  <si>
    <t>REVESTIMENTO EM PINTURA</t>
  </si>
  <si>
    <t>5.2.23</t>
  </si>
  <si>
    <t>VASO SANITARIO SIFONADO CONVENCIONAL PARA PCD SEM FURO FRONTAL COM LOUÇA BRANCA SEM ASSENTO, INCLUSO CONJUNTO DE LIGAÇÃO PARA BACIA SANITÁRIA AJUSTÁVEL</t>
  </si>
  <si>
    <t>5.2.24</t>
  </si>
  <si>
    <t>VASO SANITÁRIO SIFONADO COM CAIXA ACOPLADA LOUÇA BRANCA - PADRÃO MÉDIO, INCLUSO ENGATE FLEXÍVEL EM METAL CROMADO, 1/2 X 40CM -FORNECIMENTO E INSTALAÇÃO. AF_01/2020</t>
  </si>
  <si>
    <t>Vaso sanitário para banheiro masculino</t>
  </si>
  <si>
    <t>Vaso sanitário para banheiro feminino</t>
  </si>
  <si>
    <t>Divisória frontal banheiro masculino</t>
  </si>
  <si>
    <t>Divisória frontal banheiro feminino</t>
  </si>
  <si>
    <t>EXAUSTOR INDUSTRIAL 30CM METÁLICO</t>
  </si>
  <si>
    <t>PAPELEIRA PARA ROLO SIMPLES</t>
  </si>
  <si>
    <t>GESSNER</t>
  </si>
  <si>
    <t>MICHELSON</t>
  </si>
  <si>
    <t xml:space="preserve">TAMPA CEGA DE SOBREPOR </t>
  </si>
  <si>
    <t>BIRO BIRO</t>
  </si>
  <si>
    <t xml:space="preserve">Gessner Material de Construção </t>
  </si>
  <si>
    <t>76.840.594/0001-00</t>
  </si>
  <si>
    <t>R. Gustavo Milchert, 70 - Imigrantes, Timbó - SC</t>
  </si>
  <si>
    <t>(047) 3382-3880</t>
  </si>
  <si>
    <t>A. Michelson e Filhos Materiais de Construção</t>
  </si>
  <si>
    <t>01.773.039/0001</t>
  </si>
  <si>
    <t>R. Blumenau, 1165 - Dos Estados, Timbó - SC</t>
  </si>
  <si>
    <t>(47) 3382-0145</t>
  </si>
  <si>
    <t>Biro Biro Comércio Materiais de Construção</t>
  </si>
  <si>
    <t>00.134.887/0001</t>
  </si>
  <si>
    <t>R. Mal. Deodoro da Fonseca, 921 - Das Nações, Timbó</t>
  </si>
  <si>
    <t>(47) 3382-276</t>
  </si>
  <si>
    <t>Jonas</t>
  </si>
  <si>
    <t>Felipe</t>
  </si>
  <si>
    <t>Itamar</t>
  </si>
  <si>
    <t>Tapume área externa</t>
  </si>
  <si>
    <t>Área de revestimento de parede bwc masc e fem</t>
  </si>
  <si>
    <t>REVESTIMENTOS</t>
  </si>
  <si>
    <t xml:space="preserve">APLICACAO DE TINTA A BASE DE EPOXI </t>
  </si>
  <si>
    <t>Teto bwc mas e fem</t>
  </si>
  <si>
    <t>Área de paredes internas bwc masc e fem</t>
  </si>
  <si>
    <t>MED01</t>
  </si>
  <si>
    <t>MED03</t>
  </si>
  <si>
    <t>MED04</t>
  </si>
  <si>
    <t>MED05</t>
  </si>
  <si>
    <t>Shaft para passagem de tubulação hidráulica</t>
  </si>
  <si>
    <t>LAVATÓRIO PARA PDC</t>
  </si>
  <si>
    <t>9.1.1</t>
  </si>
  <si>
    <t>Exaustor para banheiro PCD</t>
  </si>
  <si>
    <t>10.1.13</t>
  </si>
  <si>
    <t>10.1.3</t>
  </si>
  <si>
    <t>TAPUME COM TELHA METÁLICA. AF_05/2018</t>
  </si>
  <si>
    <t>CONDULETE DE ALUMÍNIO, TIPO T, PARA ELETRODUTO DE AÇO GALVANIZADO DN 20 MM (3/4''), APARENTE - FORNECIMENTO E INSTALAÇÃO. AF_11/2016_P</t>
  </si>
  <si>
    <t>CONDULETE DE ALUMÍNIO, TIPO E, PARA ELETRODUTO DE AÇO GALVANIZADO DN 20 MM (3/4''), APARENTE - FORNECIMENTO E INSTALAÇÃO. AF_11/2016_P</t>
  </si>
  <si>
    <t>BALAROTI</t>
  </si>
  <si>
    <t>Balaroti - comércio de materiais de construção S.A</t>
  </si>
  <si>
    <t>77.044.618/0051-47</t>
  </si>
  <si>
    <t>R. Sete de setembro, 1450, Blumenau -SC</t>
  </si>
  <si>
    <t>(047) 3080-9600</t>
  </si>
  <si>
    <t>Cristiano</t>
  </si>
  <si>
    <t>Eduardo</t>
  </si>
  <si>
    <t>Jhonatan</t>
  </si>
  <si>
    <t>APONTADOR OU APROPRIADOR COM ENCARGOS COMPLEMENTARES</t>
  </si>
  <si>
    <t>Lavatórios bwc mas e fem</t>
  </si>
  <si>
    <t>PREPARO DE PAREDE PARA RECEBIMENTO DE PINTURA</t>
  </si>
  <si>
    <t>INSTALAÇÕES HIDROSSANITÁRIAS - REDE PLUVIAL</t>
  </si>
  <si>
    <t>Tubo pvc corrugado perfurado para drenagem 100mm</t>
  </si>
  <si>
    <t>EXECUCAO DE DRENO COM TUBOS DE PVC CORRUGADO FLEXIVEL PERFURADO - DN 100</t>
  </si>
  <si>
    <t>73816/001</t>
  </si>
  <si>
    <t>JOELHO 90 GRAUS, PVC, SERIE R, ÁGUA PLUVIAL, DN 100 MM, JUNTA ELÁSTICA, FORNECIDO E INSTALADO EM RAMAL DE ENCAMINHAMENTO. AF_12/2014</t>
  </si>
  <si>
    <t>Joelho 90 graus 100mm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</si>
  <si>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</si>
  <si>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</si>
  <si>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</si>
  <si>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</si>
  <si>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</si>
  <si>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</si>
  <si>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</si>
  <si>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</si>
  <si>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</si>
  <si>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</si>
  <si>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</si>
  <si>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</si>
  <si>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</si>
  <si>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</si>
  <si>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</si>
  <si>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</si>
  <si>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</si>
  <si>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</si>
  <si>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</si>
  <si>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</si>
  <si>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10.1.25</t>
  </si>
  <si>
    <t>12.1</t>
  </si>
  <si>
    <t>12.1.1</t>
  </si>
  <si>
    <t>12.1.2</t>
  </si>
  <si>
    <t>CONDULETE DE PVC, TIPO LL, PARA ELETRODUTO DE PVC SOLDÁVEL DN 25 MM (3/4''), APARENTE - FORNECIMENTO E INSTALAÇÃO. AF_11/2016</t>
  </si>
  <si>
    <t>MED06</t>
  </si>
  <si>
    <t>MED07</t>
  </si>
  <si>
    <t>MARMORARIA ULLER</t>
  </si>
  <si>
    <t>MGT GRANITOS</t>
  </si>
  <si>
    <t>Marmoraria Uller</t>
  </si>
  <si>
    <t>01224.067/0001-72</t>
  </si>
  <si>
    <t>R. Pomeranos, 1603, Timbó SC</t>
  </si>
  <si>
    <t>(047) 3382-3219</t>
  </si>
  <si>
    <t>Carla</t>
  </si>
  <si>
    <t>MGT Mármores e Granitos Timbó</t>
  </si>
  <si>
    <t>11.040.478/0001-61</t>
  </si>
  <si>
    <t>R. Ruy Barbosa, 952, Timbó SC</t>
  </si>
  <si>
    <t>CRONOGRAMA FÍSICO-FINANCEIRO</t>
  </si>
  <si>
    <t>VALOR</t>
  </si>
  <si>
    <t>MÊS 01</t>
  </si>
  <si>
    <t>MÊS 02</t>
  </si>
  <si>
    <t>MÊS 03</t>
  </si>
  <si>
    <t>TOTAL ACUMULADO</t>
  </si>
  <si>
    <t>TOTAL PARCIAL</t>
  </si>
  <si>
    <t>CONCRETAGEM PISO QUADRA RECREATIVA</t>
  </si>
  <si>
    <t>Fechamento para pia esculpida 3,50x0,50m</t>
  </si>
  <si>
    <t>Lavatório bwc pcd</t>
  </si>
  <si>
    <t>5.2.25</t>
  </si>
  <si>
    <t>ASSENTO SANITÁRIO INFANTIL - FORNECIMENTO E INSTALACAO. AF_01/2020</t>
  </si>
  <si>
    <t>Vasos sanitário masculino, feminino e PCD</t>
  </si>
  <si>
    <t>Vaso sanitário para banheiro PCD</t>
  </si>
  <si>
    <t>5.2.26</t>
  </si>
  <si>
    <t>bwc masculino</t>
  </si>
  <si>
    <t>MICTORIO COLETIVO ACO INOX (AISI 304), E = 0,8 MM, DE *100 X 50 X 35* CM (C X A X P)</t>
  </si>
  <si>
    <t>Fechamento para pia esculpida externa 1,45x0,50m + bebedouro existente</t>
  </si>
  <si>
    <t>Espelho bwc pcd</t>
  </si>
  <si>
    <t>REVESTIMENTO CERÂMICO PARA PISO COM PLACAS TIPO ESMALTADA EXTRA DE DIMENSÕES 45X45 CM APLICADA EM AMBIENTES DE ÁREA ENTRE 5 M2 E 10 M2. AF_06/2014</t>
  </si>
  <si>
    <t>PIA ESCULPIDA 3,00x0,50CM EM GRANITO BEGE</t>
  </si>
  <si>
    <t>PIA ESCULPIDA 0,80x0,50CM EM GRANITO BEGE</t>
  </si>
  <si>
    <t>TANQUE ESCULPIDO 1,45x0,50CM EM GRANITO BEGE</t>
  </si>
  <si>
    <t>MED08</t>
  </si>
  <si>
    <t>LUVA, EM FERRO GALVANIZADO, DN 25 (1"), CONEXÃO ROSQUEADA, INSTALADO EM REDE DE ALIMENTAÇÃO PARA HIDRANTE - FORNECIMENTO E INSTALAÇÃO.</t>
  </si>
  <si>
    <t>SICRO SC - Não Desonerado: julho/2020</t>
  </si>
  <si>
    <t>ESCAVACAO MECANICA DE VALA EM MATERIAL 2A. CATEGORIA DE 2,01 ATE 4,00M DE PROFUNDIDADE COM UTILIZACAO DE ESCAVADEIRA HIDRAULICA</t>
  </si>
  <si>
    <t>Tanque séptico</t>
  </si>
  <si>
    <t>Filtro anaeróbio</t>
  </si>
  <si>
    <t>5.1.6</t>
  </si>
  <si>
    <t>5.1.5</t>
  </si>
  <si>
    <t>ESCORAMENTO DE VALA, TIPO CONTÍNUO, COM PROFUNDIDADE DE 1,5 A 3,0 M, LARGURA MAIOR OU IGUAL A 1,5 M E MENOR QUE 2,5 M. AF_08/2020</t>
  </si>
  <si>
    <t>7.1.23</t>
  </si>
  <si>
    <t>CONCRETAGEM DE LAJES EM EDIFICAÇÕES UNIFAMILIARES FEITAS COM SISTEMA DE FÔRMAS MANUSEÁVEIS, COM CONCRETO USINADO BOMBEÁVEL FCK 20 MPA - LANÇAMENTO, ADENSAMENTO E ACABAMENTO. AF_06/2015</t>
  </si>
  <si>
    <t>DIVISORIA SANITÁRIA, TIPO CABINE, EM GRANITO CINZA POLIDO, ESP = 3CM, ASSENTADO COM ARGAMASSA COLANTE AC III-E, EXCLUSIVE FERRAGENS. AF_01/2021</t>
  </si>
  <si>
    <t>FEVEREIRO/2021</t>
  </si>
  <si>
    <t>SINAPI SC - Não Desonerado: fevereiro/2021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</si>
</sst>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(&quot;$&quot;* #,##0.00_);_(&quot;$&quot;* \(#,##0.00\);_(&quot;$&quot;* &quot;-&quot;??_);_(@_)"/>
    <numFmt numFmtId="167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7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5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1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44" fontId="52" fillId="0" borderId="0" xfId="47" applyFont="1" applyAlignment="1">
      <alignment horizontal="center" vertical="center"/>
    </xf>
    <xf numFmtId="0" fontId="9" fillId="0" borderId="0" xfId="52" applyFont="1" applyBorder="1" applyAlignment="1">
      <alignment horizontal="left" wrapText="1"/>
      <protection/>
    </xf>
    <xf numFmtId="164" fontId="5" fillId="0" borderId="0" xfId="71" applyFont="1" applyBorder="1" applyAlignment="1">
      <alignment horizontal="center"/>
    </xf>
    <xf numFmtId="2" fontId="5" fillId="0" borderId="10" xfId="71" applyNumberFormat="1" applyFont="1" applyBorder="1" applyAlignment="1">
      <alignment/>
    </xf>
    <xf numFmtId="0" fontId="9" fillId="0" borderId="0" xfId="52" applyFont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52" fillId="0" borderId="0" xfId="0" applyFont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Border="1">
      <alignment/>
      <protection/>
    </xf>
    <xf numFmtId="10" fontId="5" fillId="0" borderId="12" xfId="52" applyNumberFormat="1" applyFont="1" applyBorder="1" applyAlignment="1">
      <alignment horizontal="center"/>
      <protection/>
    </xf>
    <xf numFmtId="10" fontId="5" fillId="0" borderId="13" xfId="52" applyNumberFormat="1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10" fontId="10" fillId="0" borderId="12" xfId="52" applyNumberFormat="1" applyFont="1" applyBorder="1" applyAlignment="1">
      <alignment horizontal="center"/>
      <protection/>
    </xf>
    <xf numFmtId="10" fontId="10" fillId="0" borderId="13" xfId="52" applyNumberFormat="1" applyFont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2" fontId="5" fillId="0" borderId="0" xfId="52" applyNumberFormat="1" applyFont="1" applyBorder="1" applyAlignment="1">
      <alignment horizontal="center" vertical="center"/>
      <protection/>
    </xf>
    <xf numFmtId="2" fontId="5" fillId="0" borderId="10" xfId="52" applyNumberFormat="1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right" vertical="center"/>
      <protection/>
    </xf>
    <xf numFmtId="10" fontId="9" fillId="0" borderId="0" xfId="58" applyNumberFormat="1" applyFont="1" applyBorder="1" applyAlignment="1">
      <alignment horizontal="center" vertical="center"/>
    </xf>
    <xf numFmtId="0" fontId="5" fillId="0" borderId="0" xfId="55" applyFont="1" applyBorder="1">
      <alignment/>
      <protection/>
    </xf>
    <xf numFmtId="0" fontId="9" fillId="0" borderId="14" xfId="52" applyFont="1" applyBorder="1">
      <alignment/>
      <protection/>
    </xf>
    <xf numFmtId="0" fontId="5" fillId="0" borderId="0" xfId="52" applyFont="1" applyBorder="1">
      <alignment/>
      <protection/>
    </xf>
    <xf numFmtId="0" fontId="11" fillId="0" borderId="0" xfId="52" applyFont="1">
      <alignment/>
      <protection/>
    </xf>
    <xf numFmtId="0" fontId="5" fillId="0" borderId="14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2" fontId="5" fillId="0" borderId="10" xfId="52" applyNumberFormat="1" applyFont="1" applyBorder="1">
      <alignment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left" vertical="center"/>
      <protection/>
    </xf>
    <xf numFmtId="2" fontId="5" fillId="0" borderId="16" xfId="52" applyNumberFormat="1" applyFont="1" applyBorder="1" applyAlignment="1">
      <alignment horizontal="center" vertical="center"/>
      <protection/>
    </xf>
    <xf numFmtId="2" fontId="5" fillId="0" borderId="17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2" fontId="5" fillId="0" borderId="0" xfId="52" applyNumberFormat="1" applyFont="1" applyAlignment="1">
      <alignment horizontal="center" vertical="center"/>
      <protection/>
    </xf>
    <xf numFmtId="0" fontId="4" fillId="35" borderId="18" xfId="53" applyFont="1" applyFill="1" applyBorder="1" applyAlignment="1">
      <alignment horizontal="center" vertical="center"/>
      <protection/>
    </xf>
    <xf numFmtId="2" fontId="4" fillId="35" borderId="19" xfId="53" applyNumberFormat="1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left" vertical="center"/>
      <protection/>
    </xf>
    <xf numFmtId="0" fontId="9" fillId="33" borderId="12" xfId="53" applyFont="1" applyFill="1" applyBorder="1" applyAlignment="1">
      <alignment horizontal="left" vertical="center"/>
      <protection/>
    </xf>
    <xf numFmtId="0" fontId="9" fillId="33" borderId="12" xfId="53" applyFont="1" applyFill="1" applyBorder="1" applyAlignment="1">
      <alignment horizontal="left" vertical="center" wrapText="1"/>
      <protection/>
    </xf>
    <xf numFmtId="2" fontId="9" fillId="33" borderId="12" xfId="53" applyNumberFormat="1" applyFont="1" applyFill="1" applyBorder="1" applyAlignment="1">
      <alignment horizontal="center" vertical="center"/>
      <protection/>
    </xf>
    <xf numFmtId="2" fontId="9" fillId="33" borderId="13" xfId="53" applyNumberFormat="1" applyFont="1" applyFill="1" applyBorder="1" applyAlignment="1">
      <alignment horizontal="center" vertical="center"/>
      <protection/>
    </xf>
    <xf numFmtId="0" fontId="9" fillId="36" borderId="11" xfId="53" applyFont="1" applyFill="1" applyBorder="1" applyAlignment="1">
      <alignment horizontal="left" vertical="center"/>
      <protection/>
    </xf>
    <xf numFmtId="0" fontId="9" fillId="36" borderId="12" xfId="53" applyFont="1" applyFill="1" applyBorder="1" applyAlignment="1">
      <alignment horizontal="left" vertical="center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2" fontId="9" fillId="36" borderId="12" xfId="53" applyNumberFormat="1" applyFont="1" applyFill="1" applyBorder="1" applyAlignment="1">
      <alignment horizontal="center" vertical="center"/>
      <protection/>
    </xf>
    <xf numFmtId="2" fontId="9" fillId="36" borderId="13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2" fontId="10" fillId="0" borderId="12" xfId="53" applyNumberFormat="1" applyFont="1" applyFill="1" applyBorder="1" applyAlignment="1">
      <alignment horizontal="center" vertical="center"/>
      <protection/>
    </xf>
    <xf numFmtId="2" fontId="10" fillId="0" borderId="13" xfId="53" applyNumberFormat="1" applyFont="1" applyFill="1" applyBorder="1" applyAlignment="1">
      <alignment horizontal="center" vertical="center"/>
      <protection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2" fontId="52" fillId="0" borderId="23" xfId="0" applyNumberFormat="1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left" vertical="center"/>
    </xf>
    <xf numFmtId="44" fontId="52" fillId="0" borderId="10" xfId="47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9" fillId="35" borderId="24" xfId="52" applyFont="1" applyFill="1" applyBorder="1" applyAlignment="1">
      <alignment horizontal="center" vertical="center" wrapText="1"/>
      <protection/>
    </xf>
    <xf numFmtId="0" fontId="9" fillId="35" borderId="25" xfId="52" applyFont="1" applyFill="1" applyBorder="1" applyAlignment="1">
      <alignment horizontal="center" vertical="center" wrapText="1"/>
      <protection/>
    </xf>
    <xf numFmtId="2" fontId="9" fillId="35" borderId="25" xfId="52" applyNumberFormat="1" applyFont="1" applyFill="1" applyBorder="1" applyAlignment="1">
      <alignment horizontal="center" vertical="center" wrapText="1"/>
      <protection/>
    </xf>
    <xf numFmtId="2" fontId="9" fillId="35" borderId="26" xfId="52" applyNumberFormat="1" applyFont="1" applyFill="1" applyBorder="1" applyAlignment="1">
      <alignment horizontal="center" vertical="center" wrapText="1"/>
      <protection/>
    </xf>
    <xf numFmtId="0" fontId="52" fillId="0" borderId="12" xfId="0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44" fontId="52" fillId="0" borderId="12" xfId="47" applyFont="1" applyBorder="1" applyAlignment="1">
      <alignment horizontal="center" vertical="center"/>
    </xf>
    <xf numFmtId="0" fontId="53" fillId="34" borderId="27" xfId="0" applyFont="1" applyFill="1" applyBorder="1" applyAlignment="1">
      <alignment horizontal="left" vertical="center"/>
    </xf>
    <xf numFmtId="0" fontId="53" fillId="34" borderId="27" xfId="0" applyFont="1" applyFill="1" applyBorder="1" applyAlignment="1">
      <alignment horizontal="center" vertical="center"/>
    </xf>
    <xf numFmtId="2" fontId="53" fillId="34" borderId="27" xfId="0" applyNumberFormat="1" applyFont="1" applyFill="1" applyBorder="1" applyAlignment="1">
      <alignment horizontal="center" vertical="center"/>
    </xf>
    <xf numFmtId="44" fontId="53" fillId="34" borderId="27" xfId="47" applyFont="1" applyFill="1" applyBorder="1" applyAlignment="1">
      <alignment horizontal="center" vertical="center"/>
    </xf>
    <xf numFmtId="44" fontId="53" fillId="34" borderId="28" xfId="47" applyFont="1" applyFill="1" applyBorder="1" applyAlignment="1">
      <alignment horizontal="center" vertical="center"/>
    </xf>
    <xf numFmtId="44" fontId="52" fillId="0" borderId="13" xfId="47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2" fontId="52" fillId="0" borderId="16" xfId="0" applyNumberFormat="1" applyFont="1" applyBorder="1" applyAlignment="1">
      <alignment horizontal="center" vertical="center"/>
    </xf>
    <xf numFmtId="44" fontId="52" fillId="0" borderId="16" xfId="47" applyFont="1" applyBorder="1" applyAlignment="1">
      <alignment horizontal="center" vertical="center"/>
    </xf>
    <xf numFmtId="44" fontId="52" fillId="0" borderId="17" xfId="47" applyFont="1" applyBorder="1" applyAlignment="1">
      <alignment horizontal="center" vertical="center"/>
    </xf>
    <xf numFmtId="44" fontId="52" fillId="0" borderId="0" xfId="47" applyFont="1" applyBorder="1" applyAlignment="1">
      <alignment horizontal="center" vertical="center"/>
    </xf>
    <xf numFmtId="44" fontId="52" fillId="0" borderId="10" xfId="47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10" fontId="52" fillId="0" borderId="0" xfId="47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2" fontId="52" fillId="0" borderId="17" xfId="0" applyNumberFormat="1" applyFont="1" applyBorder="1" applyAlignment="1">
      <alignment horizontal="left" vertic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10" fontId="52" fillId="0" borderId="0" xfId="57" applyNumberFormat="1" applyFont="1" applyBorder="1" applyAlignment="1">
      <alignment horizontal="left" vertical="center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0" xfId="0" applyFont="1" applyFill="1" applyAlignment="1">
      <alignment/>
    </xf>
    <xf numFmtId="0" fontId="5" fillId="0" borderId="0" xfId="53" applyFont="1" applyFill="1" applyBorder="1" applyAlignment="1">
      <alignment horizontal="center" vertical="center" wrapText="1"/>
      <protection/>
    </xf>
    <xf numFmtId="2" fontId="9" fillId="0" borderId="12" xfId="53" applyNumberFormat="1" applyFont="1" applyFill="1" applyBorder="1" applyAlignment="1">
      <alignment horizontal="right" vertical="center"/>
      <protection/>
    </xf>
    <xf numFmtId="44" fontId="5" fillId="0" borderId="12" xfId="47" applyFont="1" applyFill="1" applyBorder="1" applyAlignment="1">
      <alignment horizontal="center" vertical="center"/>
    </xf>
    <xf numFmtId="0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44" fontId="9" fillId="0" borderId="13" xfId="47" applyFont="1" applyFill="1" applyBorder="1" applyAlignment="1">
      <alignment horizontal="center" vertical="center"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44" fontId="5" fillId="0" borderId="13" xfId="47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2" xfId="53" applyNumberFormat="1" applyFont="1" applyFill="1" applyBorder="1" applyAlignment="1">
      <alignment horizontal="center" vertical="center"/>
      <protection/>
    </xf>
    <xf numFmtId="0" fontId="9" fillId="33" borderId="13" xfId="53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0" xfId="53" applyNumberFormat="1" applyFont="1" applyFill="1" applyBorder="1" applyAlignment="1">
      <alignment horizontal="left" vertical="center" wrapText="1"/>
      <protection/>
    </xf>
    <xf numFmtId="44" fontId="5" fillId="0" borderId="0" xfId="47" applyFont="1" applyFill="1" applyBorder="1" applyAlignment="1">
      <alignment horizontal="center" vertical="center"/>
    </xf>
    <xf numFmtId="2" fontId="4" fillId="35" borderId="12" xfId="53" applyNumberFormat="1" applyFont="1" applyFill="1" applyBorder="1" applyAlignment="1">
      <alignment horizontal="center" vertical="center"/>
      <protection/>
    </xf>
    <xf numFmtId="0" fontId="9" fillId="0" borderId="0" xfId="53" applyNumberFormat="1" applyFont="1" applyFill="1" applyBorder="1" applyAlignment="1">
      <alignment horizontal="left" vertical="center"/>
      <protection/>
    </xf>
    <xf numFmtId="0" fontId="5" fillId="0" borderId="0" xfId="53" applyNumberFormat="1" applyFont="1" applyFill="1" applyBorder="1" applyAlignment="1">
      <alignment horizontal="left" vertical="center"/>
      <protection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44" fontId="5" fillId="0" borderId="12" xfId="47" applyFont="1" applyFill="1" applyBorder="1" applyAlignment="1">
      <alignment horizontal="center" vertical="center" wrapText="1"/>
    </xf>
    <xf numFmtId="0" fontId="52" fillId="0" borderId="22" xfId="0" applyNumberFormat="1" applyFont="1" applyBorder="1" applyAlignment="1">
      <alignment horizontal="center" vertical="center"/>
    </xf>
    <xf numFmtId="0" fontId="52" fillId="0" borderId="22" xfId="0" applyNumberFormat="1" applyFont="1" applyBorder="1" applyAlignment="1">
      <alignment horizontal="left" vertical="center"/>
    </xf>
    <xf numFmtId="0" fontId="52" fillId="0" borderId="22" xfId="47" applyNumberFormat="1" applyFont="1" applyBorder="1" applyAlignment="1">
      <alignment horizontal="center" vertical="center"/>
    </xf>
    <xf numFmtId="0" fontId="52" fillId="0" borderId="23" xfId="47" applyNumberFormat="1" applyFont="1" applyBorder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3" fillId="0" borderId="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left" vertical="center"/>
    </xf>
    <xf numFmtId="0" fontId="52" fillId="0" borderId="0" xfId="47" applyNumberFormat="1" applyFont="1" applyBorder="1" applyAlignment="1">
      <alignment horizontal="center" vertical="center"/>
    </xf>
    <xf numFmtId="0" fontId="52" fillId="0" borderId="10" xfId="47" applyNumberFormat="1" applyFont="1" applyBorder="1" applyAlignment="1">
      <alignment horizontal="center" vertical="center"/>
    </xf>
    <xf numFmtId="0" fontId="52" fillId="0" borderId="0" xfId="47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NumberFormat="1" applyFont="1" applyBorder="1" applyAlignment="1">
      <alignment horizontal="center" vertical="center"/>
    </xf>
    <xf numFmtId="0" fontId="52" fillId="0" borderId="21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7" fontId="9" fillId="33" borderId="12" xfId="53" applyNumberFormat="1" applyFont="1" applyFill="1" applyBorder="1" applyAlignment="1">
      <alignment horizontal="center" vertical="center"/>
      <protection/>
    </xf>
    <xf numFmtId="167" fontId="5" fillId="0" borderId="12" xfId="53" applyNumberFormat="1" applyFont="1" applyFill="1" applyBorder="1" applyAlignment="1">
      <alignment horizontal="center" vertical="center"/>
      <protection/>
    </xf>
    <xf numFmtId="167" fontId="52" fillId="0" borderId="0" xfId="0" applyNumberFormat="1" applyFont="1" applyBorder="1" applyAlignment="1">
      <alignment/>
    </xf>
    <xf numFmtId="167" fontId="52" fillId="0" borderId="16" xfId="0" applyNumberFormat="1" applyFont="1" applyBorder="1" applyAlignment="1">
      <alignment/>
    </xf>
    <xf numFmtId="167" fontId="52" fillId="0" borderId="0" xfId="0" applyNumberFormat="1" applyFont="1" applyAlignment="1">
      <alignment/>
    </xf>
    <xf numFmtId="0" fontId="9" fillId="33" borderId="12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left" vertical="center" wrapText="1"/>
    </xf>
    <xf numFmtId="0" fontId="52" fillId="34" borderId="27" xfId="0" applyNumberFormat="1" applyFont="1" applyFill="1" applyBorder="1" applyAlignment="1">
      <alignment horizontal="center" vertical="center"/>
    </xf>
    <xf numFmtId="2" fontId="52" fillId="34" borderId="27" xfId="0" applyNumberFormat="1" applyFont="1" applyFill="1" applyBorder="1" applyAlignment="1">
      <alignment horizontal="center" vertical="center"/>
    </xf>
    <xf numFmtId="44" fontId="52" fillId="34" borderId="27" xfId="47" applyFont="1" applyFill="1" applyBorder="1" applyAlignment="1">
      <alignment horizontal="center" vertical="center"/>
    </xf>
    <xf numFmtId="44" fontId="53" fillId="34" borderId="27" xfId="47" applyFont="1" applyFill="1" applyBorder="1" applyAlignment="1">
      <alignment horizontal="right" vertical="center"/>
    </xf>
    <xf numFmtId="0" fontId="52" fillId="34" borderId="0" xfId="0" applyFont="1" applyFill="1" applyAlignment="1">
      <alignment horizontal="center" vertical="center"/>
    </xf>
    <xf numFmtId="44" fontId="53" fillId="34" borderId="13" xfId="47" applyFont="1" applyFill="1" applyBorder="1" applyAlignment="1">
      <alignment horizontal="right" vertical="center"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NumberFormat="1" applyFont="1" applyFill="1" applyBorder="1" applyAlignment="1">
      <alignment vertical="center"/>
      <protection/>
    </xf>
    <xf numFmtId="14" fontId="5" fillId="0" borderId="0" xfId="53" applyNumberFormat="1" applyFont="1" applyFill="1" applyBorder="1" applyAlignment="1">
      <alignment horizontal="left" vertical="center"/>
      <protection/>
    </xf>
    <xf numFmtId="0" fontId="51" fillId="35" borderId="29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left" vertical="center" wrapText="1"/>
    </xf>
    <xf numFmtId="0" fontId="51" fillId="35" borderId="27" xfId="0" applyNumberFormat="1" applyFont="1" applyFill="1" applyBorder="1" applyAlignment="1">
      <alignment horizontal="center" vertical="center"/>
    </xf>
    <xf numFmtId="2" fontId="51" fillId="35" borderId="27" xfId="0" applyNumberFormat="1" applyFont="1" applyFill="1" applyBorder="1" applyAlignment="1">
      <alignment horizontal="center" vertical="center"/>
    </xf>
    <xf numFmtId="44" fontId="51" fillId="35" borderId="27" xfId="47" applyFont="1" applyFill="1" applyBorder="1" applyAlignment="1">
      <alignment horizontal="center" vertical="center"/>
    </xf>
    <xf numFmtId="44" fontId="54" fillId="35" borderId="27" xfId="47" applyFont="1" applyFill="1" applyBorder="1" applyAlignment="1">
      <alignment horizontal="right" vertical="center"/>
    </xf>
    <xf numFmtId="0" fontId="9" fillId="35" borderId="25" xfId="47" applyNumberFormat="1" applyFont="1" applyFill="1" applyBorder="1" applyAlignment="1">
      <alignment horizontal="center" vertical="center"/>
    </xf>
    <xf numFmtId="0" fontId="9" fillId="35" borderId="26" xfId="47" applyNumberFormat="1" applyFont="1" applyFill="1" applyBorder="1" applyAlignment="1">
      <alignment horizontal="center" vertical="center"/>
    </xf>
    <xf numFmtId="0" fontId="9" fillId="0" borderId="14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0" fontId="40" fillId="0" borderId="0" xfId="45" applyNumberFormat="1" applyFill="1" applyBorder="1" applyAlignment="1" applyProtection="1">
      <alignment horizontal="left" vertical="center"/>
      <protection/>
    </xf>
    <xf numFmtId="44" fontId="9" fillId="0" borderId="10" xfId="47" applyFont="1" applyFill="1" applyBorder="1" applyAlignment="1">
      <alignment horizontal="center" vertical="center"/>
    </xf>
    <xf numFmtId="0" fontId="53" fillId="0" borderId="23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" fillId="0" borderId="30" xfId="53" applyNumberFormat="1" applyFont="1" applyFill="1" applyBorder="1" applyAlignment="1">
      <alignment horizontal="center" vertical="center" wrapText="1"/>
      <protection/>
    </xf>
    <xf numFmtId="44" fontId="5" fillId="0" borderId="31" xfId="47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/>
    </xf>
    <xf numFmtId="0" fontId="9" fillId="0" borderId="12" xfId="53" applyNumberFormat="1" applyFont="1" applyFill="1" applyBorder="1" applyAlignment="1">
      <alignment horizontal="left" vertical="center" wrapText="1"/>
      <protection/>
    </xf>
    <xf numFmtId="0" fontId="9" fillId="0" borderId="12" xfId="53" applyNumberFormat="1" applyFont="1" applyFill="1" applyBorder="1" applyAlignment="1">
      <alignment horizontal="center" vertical="center"/>
      <protection/>
    </xf>
    <xf numFmtId="167" fontId="9" fillId="0" borderId="12" xfId="53" applyNumberFormat="1" applyFont="1" applyFill="1" applyBorder="1" applyAlignment="1">
      <alignment horizontal="center" vertical="center"/>
      <protection/>
    </xf>
    <xf numFmtId="44" fontId="9" fillId="0" borderId="12" xfId="47" applyFont="1" applyFill="1" applyBorder="1" applyAlignment="1">
      <alignment horizontal="center" vertical="center"/>
    </xf>
    <xf numFmtId="0" fontId="10" fillId="0" borderId="12" xfId="53" applyNumberFormat="1" applyFont="1" applyFill="1" applyBorder="1" applyAlignment="1">
      <alignment horizontal="left" vertical="center" wrapText="1"/>
      <protection/>
    </xf>
    <xf numFmtId="0" fontId="52" fillId="36" borderId="29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left" vertical="center" wrapText="1"/>
    </xf>
    <xf numFmtId="0" fontId="52" fillId="36" borderId="27" xfId="0" applyNumberFormat="1" applyFont="1" applyFill="1" applyBorder="1" applyAlignment="1">
      <alignment horizontal="center" vertical="center"/>
    </xf>
    <xf numFmtId="2" fontId="52" fillId="36" borderId="27" xfId="0" applyNumberFormat="1" applyFont="1" applyFill="1" applyBorder="1" applyAlignment="1">
      <alignment horizontal="center" vertical="center"/>
    </xf>
    <xf numFmtId="44" fontId="52" fillId="36" borderId="27" xfId="47" applyFont="1" applyFill="1" applyBorder="1" applyAlignment="1">
      <alignment horizontal="center" vertical="center"/>
    </xf>
    <xf numFmtId="44" fontId="53" fillId="36" borderId="27" xfId="47" applyFont="1" applyFill="1" applyBorder="1" applyAlignment="1">
      <alignment horizontal="right" vertical="center"/>
    </xf>
    <xf numFmtId="44" fontId="53" fillId="36" borderId="13" xfId="47" applyFont="1" applyFill="1" applyBorder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44" fontId="54" fillId="35" borderId="13" xfId="47" applyFont="1" applyFill="1" applyBorder="1" applyAlignment="1">
      <alignment horizontal="right" vertical="center"/>
    </xf>
    <xf numFmtId="2" fontId="4" fillId="35" borderId="18" xfId="53" applyNumberFormat="1" applyFont="1" applyFill="1" applyBorder="1" applyAlignment="1">
      <alignment horizontal="center" vertical="center"/>
      <protection/>
    </xf>
    <xf numFmtId="0" fontId="4" fillId="35" borderId="3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10" fillId="0" borderId="12" xfId="53" applyFont="1" applyFill="1" applyBorder="1" applyAlignment="1">
      <alignment horizontal="center" vertical="center" wrapText="1"/>
      <protection/>
    </xf>
    <xf numFmtId="0" fontId="9" fillId="35" borderId="11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9" fillId="35" borderId="12" xfId="47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center" vertical="center"/>
    </xf>
    <xf numFmtId="2" fontId="53" fillId="34" borderId="12" xfId="0" applyNumberFormat="1" applyFont="1" applyFill="1" applyBorder="1" applyAlignment="1">
      <alignment horizontal="center" vertical="center"/>
    </xf>
    <xf numFmtId="44" fontId="53" fillId="34" borderId="33" xfId="47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/>
    </xf>
    <xf numFmtId="44" fontId="52" fillId="36" borderId="33" xfId="47" applyFont="1" applyFill="1" applyBorder="1" applyAlignment="1">
      <alignment horizontal="center" vertical="center"/>
    </xf>
    <xf numFmtId="0" fontId="53" fillId="0" borderId="14" xfId="0" applyFont="1" applyBorder="1" applyAlignment="1">
      <alignment/>
    </xf>
    <xf numFmtId="17" fontId="52" fillId="0" borderId="0" xfId="47" applyNumberFormat="1" applyFont="1" applyBorder="1" applyAlignment="1" quotePrefix="1">
      <alignment horizontal="left" vertical="center"/>
    </xf>
    <xf numFmtId="0" fontId="52" fillId="0" borderId="0" xfId="0" applyFont="1" applyFill="1" applyBorder="1" applyAlignment="1">
      <alignment/>
    </xf>
    <xf numFmtId="0" fontId="52" fillId="0" borderId="0" xfId="47" applyNumberFormat="1" applyFont="1" applyFill="1" applyBorder="1" applyAlignment="1">
      <alignment horizontal="center" vertical="center"/>
    </xf>
    <xf numFmtId="9" fontId="52" fillId="0" borderId="0" xfId="47" applyNumberFormat="1" applyFont="1" applyBorder="1" applyAlignment="1">
      <alignment horizontal="center" vertical="center"/>
    </xf>
    <xf numFmtId="0" fontId="5" fillId="0" borderId="20" xfId="53" applyFont="1" applyFill="1" applyBorder="1" applyAlignment="1">
      <alignment horizontal="center" vertical="center"/>
      <protection/>
    </xf>
    <xf numFmtId="49" fontId="52" fillId="0" borderId="0" xfId="47" applyNumberFormat="1" applyFont="1" applyBorder="1" applyAlignment="1" quotePrefix="1">
      <alignment horizontal="left" vertical="center"/>
    </xf>
    <xf numFmtId="0" fontId="10" fillId="0" borderId="12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left" vertical="center" wrapText="1"/>
      <protection/>
    </xf>
    <xf numFmtId="2" fontId="10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2" fontId="10" fillId="0" borderId="13" xfId="53" applyNumberFormat="1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left" vertical="center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44" fontId="52" fillId="0" borderId="12" xfId="47" applyFont="1" applyFill="1" applyBorder="1" applyAlignment="1">
      <alignment horizontal="center" vertical="center"/>
    </xf>
    <xf numFmtId="44" fontId="52" fillId="0" borderId="13" xfId="47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53" applyNumberFormat="1" applyFont="1" applyFill="1" applyBorder="1" applyAlignment="1">
      <alignment horizontal="center" vertical="center"/>
      <protection/>
    </xf>
    <xf numFmtId="167" fontId="4" fillId="33" borderId="12" xfId="53" applyNumberFormat="1" applyFont="1" applyFill="1" applyBorder="1" applyAlignment="1">
      <alignment horizontal="center" vertical="center"/>
      <protection/>
    </xf>
    <xf numFmtId="0" fontId="4" fillId="33" borderId="12" xfId="53" applyNumberFormat="1" applyFont="1" applyFill="1" applyBorder="1" applyAlignment="1">
      <alignment horizontal="right" vertical="center"/>
      <protection/>
    </xf>
    <xf numFmtId="44" fontId="4" fillId="33" borderId="13" xfId="47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2" fillId="37" borderId="0" xfId="0" applyFont="1" applyFill="1" applyAlignment="1">
      <alignment/>
    </xf>
    <xf numFmtId="0" fontId="5" fillId="0" borderId="11" xfId="53" applyFont="1" applyBorder="1" applyAlignment="1">
      <alignment horizontal="left" vertical="center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/>
      <protection/>
    </xf>
    <xf numFmtId="2" fontId="5" fillId="0" borderId="12" xfId="53" applyNumberFormat="1" applyFont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left" vertical="center"/>
      <protection/>
    </xf>
    <xf numFmtId="0" fontId="9" fillId="34" borderId="12" xfId="53" applyFont="1" applyFill="1" applyBorder="1" applyAlignment="1">
      <alignment horizontal="left" vertical="center"/>
      <protection/>
    </xf>
    <xf numFmtId="0" fontId="9" fillId="34" borderId="12" xfId="53" applyFont="1" applyFill="1" applyBorder="1" applyAlignment="1">
      <alignment horizontal="left" vertical="center" wrapText="1"/>
      <protection/>
    </xf>
    <xf numFmtId="0" fontId="52" fillId="34" borderId="0" xfId="0" applyFont="1" applyFill="1" applyAlignment="1">
      <alignment/>
    </xf>
    <xf numFmtId="2" fontId="52" fillId="0" borderId="12" xfId="0" applyNumberFormat="1" applyFont="1" applyFill="1" applyBorder="1" applyAlignment="1">
      <alignment horizontal="center" vertical="center" wrapText="1"/>
    </xf>
    <xf numFmtId="44" fontId="53" fillId="34" borderId="28" xfId="47" applyFont="1" applyFill="1" applyBorder="1" applyAlignment="1">
      <alignment horizontal="right" vertic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7" xfId="0" applyFont="1" applyBorder="1" applyAlignment="1">
      <alignment/>
    </xf>
    <xf numFmtId="44" fontId="53" fillId="0" borderId="0" xfId="47" applyFont="1" applyBorder="1" applyAlignment="1">
      <alignment horizontal="left" vertical="center"/>
    </xf>
    <xf numFmtId="44" fontId="53" fillId="0" borderId="0" xfId="47" applyFont="1" applyBorder="1" applyAlignment="1">
      <alignment horizontal="center" vertical="center"/>
    </xf>
    <xf numFmtId="44" fontId="4" fillId="35" borderId="26" xfId="47" applyFont="1" applyFill="1" applyBorder="1" applyAlignment="1">
      <alignment horizontal="center" vertical="center"/>
    </xf>
    <xf numFmtId="2" fontId="4" fillId="35" borderId="34" xfId="53" applyNumberFormat="1" applyFont="1" applyFill="1" applyBorder="1" applyAlignment="1">
      <alignment horizontal="center" vertical="center"/>
      <protection/>
    </xf>
    <xf numFmtId="2" fontId="4" fillId="35" borderId="35" xfId="53" applyNumberFormat="1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/>
      <protection/>
    </xf>
    <xf numFmtId="44" fontId="9" fillId="33" borderId="13" xfId="47" applyFont="1" applyFill="1" applyBorder="1" applyAlignment="1">
      <alignment horizontal="center" vertical="center" wrapText="1"/>
    </xf>
    <xf numFmtId="0" fontId="9" fillId="33" borderId="20" xfId="53" applyFont="1" applyFill="1" applyBorder="1" applyAlignment="1">
      <alignment horizontal="center" vertical="center" wrapText="1"/>
      <protection/>
    </xf>
    <xf numFmtId="44" fontId="9" fillId="33" borderId="12" xfId="47" applyFont="1" applyFill="1" applyBorder="1" applyAlignment="1">
      <alignment horizontal="center" vertical="center"/>
    </xf>
    <xf numFmtId="0" fontId="9" fillId="33" borderId="12" xfId="53" applyFont="1" applyFill="1" applyBorder="1" applyAlignment="1">
      <alignment horizontal="center" vertical="center" wrapText="1"/>
      <protection/>
    </xf>
    <xf numFmtId="44" fontId="9" fillId="33" borderId="36" xfId="47" applyFont="1" applyFill="1" applyBorder="1" applyAlignment="1">
      <alignment horizontal="center" vertical="center"/>
    </xf>
    <xf numFmtId="44" fontId="9" fillId="0" borderId="13" xfId="47" applyFont="1" applyFill="1" applyBorder="1" applyAlignment="1">
      <alignment horizontal="center" vertical="center" wrapText="1"/>
    </xf>
    <xf numFmtId="10" fontId="9" fillId="0" borderId="13" xfId="57" applyNumberFormat="1" applyFont="1" applyFill="1" applyBorder="1" applyAlignment="1">
      <alignment horizontal="center" vertical="center" wrapText="1"/>
    </xf>
    <xf numFmtId="44" fontId="5" fillId="0" borderId="12" xfId="53" applyNumberFormat="1" applyFont="1" applyBorder="1" applyAlignment="1">
      <alignment horizontal="center" vertical="center" wrapText="1"/>
      <protection/>
    </xf>
    <xf numFmtId="44" fontId="5" fillId="0" borderId="37" xfId="53" applyNumberFormat="1" applyFont="1" applyBorder="1" applyAlignment="1">
      <alignment horizontal="center" vertical="center" wrapText="1"/>
      <protection/>
    </xf>
    <xf numFmtId="10" fontId="5" fillId="0" borderId="12" xfId="57" applyNumberFormat="1" applyFont="1" applyFill="1" applyBorder="1" applyAlignment="1">
      <alignment horizontal="center" vertical="center" wrapText="1"/>
    </xf>
    <xf numFmtId="10" fontId="5" fillId="0" borderId="38" xfId="57" applyNumberFormat="1" applyFont="1" applyFill="1" applyBorder="1" applyAlignment="1">
      <alignment horizontal="center" vertical="center" wrapText="1"/>
    </xf>
    <xf numFmtId="44" fontId="9" fillId="0" borderId="39" xfId="47" applyFont="1" applyFill="1" applyBorder="1" applyAlignment="1">
      <alignment horizontal="center" vertical="center" wrapText="1"/>
    </xf>
    <xf numFmtId="44" fontId="5" fillId="0" borderId="40" xfId="53" applyNumberFormat="1" applyFont="1" applyBorder="1" applyAlignment="1">
      <alignment horizontal="center" vertical="center" wrapText="1"/>
      <protection/>
    </xf>
    <xf numFmtId="10" fontId="9" fillId="0" borderId="41" xfId="57" applyNumberFormat="1" applyFont="1" applyFill="1" applyBorder="1" applyAlignment="1">
      <alignment horizontal="center" vertical="center" wrapText="1"/>
    </xf>
    <xf numFmtId="10" fontId="5" fillId="0" borderId="42" xfId="57" applyNumberFormat="1" applyFont="1" applyFill="1" applyBorder="1" applyAlignment="1">
      <alignment horizontal="center" vertical="center" wrapText="1"/>
    </xf>
    <xf numFmtId="0" fontId="9" fillId="38" borderId="24" xfId="53" applyFont="1" applyFill="1" applyBorder="1" applyAlignment="1">
      <alignment horizontal="center" vertical="center"/>
      <protection/>
    </xf>
    <xf numFmtId="0" fontId="9" fillId="38" borderId="25" xfId="53" applyFont="1" applyFill="1" applyBorder="1" applyAlignment="1">
      <alignment horizontal="left" vertical="center"/>
      <protection/>
    </xf>
    <xf numFmtId="44" fontId="16" fillId="38" borderId="43" xfId="47" applyFont="1" applyFill="1" applyBorder="1" applyAlignment="1">
      <alignment vertical="center" wrapText="1"/>
    </xf>
    <xf numFmtId="0" fontId="9" fillId="38" borderId="44" xfId="53" applyFont="1" applyFill="1" applyBorder="1" applyAlignment="1">
      <alignment horizontal="center" vertical="center"/>
      <protection/>
    </xf>
    <xf numFmtId="0" fontId="9" fillId="38" borderId="45" xfId="53" applyFont="1" applyFill="1" applyBorder="1" applyAlignment="1">
      <alignment horizontal="left" vertical="center"/>
      <protection/>
    </xf>
    <xf numFmtId="44" fontId="16" fillId="38" borderId="46" xfId="47" applyFont="1" applyFill="1" applyBorder="1" applyAlignment="1">
      <alignment vertical="center" wrapText="1"/>
    </xf>
    <xf numFmtId="44" fontId="16" fillId="38" borderId="45" xfId="47" applyFont="1" applyFill="1" applyBorder="1" applyAlignment="1">
      <alignment vertical="center" wrapText="1"/>
    </xf>
    <xf numFmtId="44" fontId="5" fillId="0" borderId="40" xfId="53" applyNumberFormat="1" applyFont="1" applyFill="1" applyBorder="1" applyAlignment="1">
      <alignment horizontal="center" vertical="center" wrapText="1"/>
      <protection/>
    </xf>
    <xf numFmtId="44" fontId="5" fillId="0" borderId="37" xfId="53" applyNumberFormat="1" applyFont="1" applyFill="1" applyBorder="1" applyAlignment="1">
      <alignment horizontal="center" vertical="center" wrapText="1"/>
      <protection/>
    </xf>
    <xf numFmtId="0" fontId="52" fillId="39" borderId="0" xfId="0" applyFont="1" applyFill="1" applyAlignment="1">
      <alignment/>
    </xf>
    <xf numFmtId="0" fontId="52" fillId="40" borderId="0" xfId="0" applyFont="1" applyFill="1" applyAlignment="1">
      <alignment/>
    </xf>
    <xf numFmtId="44" fontId="5" fillId="16" borderId="12" xfId="53" applyNumberFormat="1" applyFont="1" applyFill="1" applyBorder="1" applyAlignment="1">
      <alignment horizontal="center" vertical="center" wrapText="1"/>
      <protection/>
    </xf>
    <xf numFmtId="10" fontId="5" fillId="16" borderId="12" xfId="57" applyNumberFormat="1" applyFont="1" applyFill="1" applyBorder="1" applyAlignment="1">
      <alignment horizontal="center" vertical="center" wrapText="1"/>
    </xf>
    <xf numFmtId="44" fontId="5" fillId="16" borderId="20" xfId="53" applyNumberFormat="1" applyFont="1" applyFill="1" applyBorder="1" applyAlignment="1">
      <alignment horizontal="center" vertical="center" wrapText="1"/>
      <protection/>
    </xf>
    <xf numFmtId="10" fontId="5" fillId="16" borderId="20" xfId="57" applyNumberFormat="1" applyFont="1" applyFill="1" applyBorder="1" applyAlignment="1">
      <alignment horizontal="center" vertical="center" wrapText="1"/>
    </xf>
    <xf numFmtId="44" fontId="5" fillId="16" borderId="47" xfId="53" applyNumberFormat="1" applyFont="1" applyFill="1" applyBorder="1" applyAlignment="1">
      <alignment horizontal="center" vertical="center" wrapText="1"/>
      <protection/>
    </xf>
    <xf numFmtId="9" fontId="5" fillId="16" borderId="48" xfId="57" applyFont="1" applyFill="1" applyBorder="1" applyAlignment="1">
      <alignment horizontal="center" vertical="center" wrapText="1"/>
    </xf>
    <xf numFmtId="44" fontId="5" fillId="16" borderId="37" xfId="53" applyNumberFormat="1" applyFont="1" applyFill="1" applyBorder="1" applyAlignment="1">
      <alignment horizontal="center" vertical="center" wrapText="1"/>
      <protection/>
    </xf>
    <xf numFmtId="10" fontId="5" fillId="16" borderId="38" xfId="57" applyNumberFormat="1" applyFont="1" applyFill="1" applyBorder="1" applyAlignment="1">
      <alignment horizontal="center" vertical="center" wrapText="1"/>
    </xf>
    <xf numFmtId="10" fontId="5" fillId="16" borderId="48" xfId="57" applyNumberFormat="1" applyFont="1" applyFill="1" applyBorder="1" applyAlignment="1">
      <alignment horizontal="center" vertical="center" wrapText="1"/>
    </xf>
    <xf numFmtId="44" fontId="5" fillId="16" borderId="40" xfId="53" applyNumberFormat="1" applyFont="1" applyFill="1" applyBorder="1" applyAlignment="1">
      <alignment horizontal="center" vertical="center" wrapText="1"/>
      <protection/>
    </xf>
    <xf numFmtId="10" fontId="5" fillId="16" borderId="42" xfId="57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5" fillId="0" borderId="12" xfId="53" applyFont="1" applyBorder="1" applyAlignment="1">
      <alignment horizontal="left" vertical="center" wrapText="1"/>
      <protection/>
    </xf>
    <xf numFmtId="0" fontId="55" fillId="0" borderId="12" xfId="0" applyFont="1" applyFill="1" applyBorder="1" applyAlignment="1">
      <alignment/>
    </xf>
    <xf numFmtId="0" fontId="10" fillId="0" borderId="12" xfId="53" applyFont="1" applyFill="1" applyBorder="1" applyAlignment="1">
      <alignment vertical="center"/>
      <protection/>
    </xf>
    <xf numFmtId="0" fontId="55" fillId="0" borderId="12" xfId="0" applyFont="1" applyFill="1" applyBorder="1" applyAlignment="1">
      <alignment vertical="center" wrapText="1"/>
    </xf>
    <xf numFmtId="49" fontId="52" fillId="0" borderId="10" xfId="47" applyNumberFormat="1" applyFont="1" applyBorder="1" applyAlignment="1" quotePrefix="1">
      <alignment horizontal="left" vertical="center"/>
    </xf>
    <xf numFmtId="10" fontId="52" fillId="0" borderId="10" xfId="57" applyNumberFormat="1" applyFont="1" applyBorder="1" applyAlignment="1">
      <alignment horizontal="left" vertical="center"/>
    </xf>
    <xf numFmtId="0" fontId="52" fillId="0" borderId="10" xfId="47" applyNumberFormat="1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44" fontId="53" fillId="0" borderId="22" xfId="47" applyFont="1" applyBorder="1" applyAlignment="1">
      <alignment horizontal="left" vertical="center"/>
    </xf>
    <xf numFmtId="2" fontId="53" fillId="0" borderId="22" xfId="0" applyNumberFormat="1" applyFont="1" applyBorder="1" applyAlignment="1">
      <alignment horizontal="left" vertical="center"/>
    </xf>
    <xf numFmtId="2" fontId="52" fillId="0" borderId="22" xfId="0" applyNumberFormat="1" applyFont="1" applyBorder="1" applyAlignment="1">
      <alignment horizontal="left" vertical="center"/>
    </xf>
    <xf numFmtId="0" fontId="10" fillId="0" borderId="11" xfId="53" applyFont="1" applyFill="1" applyBorder="1" applyAlignment="1">
      <alignment vertical="center"/>
      <protection/>
    </xf>
    <xf numFmtId="0" fontId="9" fillId="34" borderId="36" xfId="53" applyFont="1" applyFill="1" applyBorder="1" applyAlignment="1">
      <alignment horizontal="left" vertical="center"/>
      <protection/>
    </xf>
    <xf numFmtId="0" fontId="10" fillId="0" borderId="44" xfId="53" applyFont="1" applyFill="1" applyBorder="1" applyAlignment="1">
      <alignment horizontal="left" vertical="center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/>
      <protection/>
    </xf>
    <xf numFmtId="0" fontId="10" fillId="0" borderId="45" xfId="53" applyFont="1" applyFill="1" applyBorder="1" applyAlignment="1">
      <alignment horizontal="left" vertical="center" wrapText="1"/>
      <protection/>
    </xf>
    <xf numFmtId="2" fontId="10" fillId="0" borderId="45" xfId="53" applyNumberFormat="1" applyFont="1" applyFill="1" applyBorder="1" applyAlignment="1">
      <alignment horizontal="center" vertical="center"/>
      <protection/>
    </xf>
    <xf numFmtId="2" fontId="10" fillId="0" borderId="49" xfId="53" applyNumberFormat="1" applyFont="1" applyFill="1" applyBorder="1" applyAlignment="1">
      <alignment horizontal="center" vertical="center"/>
      <protection/>
    </xf>
    <xf numFmtId="0" fontId="9" fillId="34" borderId="12" xfId="53" applyFont="1" applyFill="1" applyBorder="1" applyAlignment="1">
      <alignment horizontal="center" vertical="center" wrapText="1"/>
      <protection/>
    </xf>
    <xf numFmtId="0" fontId="53" fillId="34" borderId="33" xfId="0" applyFont="1" applyFill="1" applyBorder="1" applyAlignment="1">
      <alignment horizontal="left" vertical="center" wrapText="1"/>
    </xf>
    <xf numFmtId="0" fontId="53" fillId="34" borderId="27" xfId="0" applyFont="1" applyFill="1" applyBorder="1" applyAlignment="1">
      <alignment horizontal="left" vertical="center" wrapText="1"/>
    </xf>
    <xf numFmtId="0" fontId="53" fillId="34" borderId="28" xfId="0" applyFont="1" applyFill="1" applyBorder="1" applyAlignment="1">
      <alignment horizontal="left" vertical="center" wrapText="1"/>
    </xf>
    <xf numFmtId="0" fontId="56" fillId="41" borderId="21" xfId="0" applyNumberFormat="1" applyFont="1" applyFill="1" applyBorder="1" applyAlignment="1">
      <alignment horizontal="center" vertical="center"/>
    </xf>
    <xf numFmtId="0" fontId="56" fillId="41" borderId="22" xfId="0" applyNumberFormat="1" applyFont="1" applyFill="1" applyBorder="1" applyAlignment="1">
      <alignment horizontal="center" vertical="center"/>
    </xf>
    <xf numFmtId="0" fontId="56" fillId="41" borderId="23" xfId="0" applyNumberFormat="1" applyFont="1" applyFill="1" applyBorder="1" applyAlignment="1">
      <alignment horizontal="center" vertical="center"/>
    </xf>
    <xf numFmtId="0" fontId="56" fillId="41" borderId="32" xfId="0" applyNumberFormat="1" applyFont="1" applyFill="1" applyBorder="1" applyAlignment="1">
      <alignment horizontal="center" vertical="center"/>
    </xf>
    <xf numFmtId="0" fontId="56" fillId="41" borderId="18" xfId="0" applyNumberFormat="1" applyFont="1" applyFill="1" applyBorder="1" applyAlignment="1">
      <alignment horizontal="center" vertical="center"/>
    </xf>
    <xf numFmtId="0" fontId="56" fillId="41" borderId="50" xfId="0" applyNumberFormat="1" applyFont="1" applyFill="1" applyBorder="1" applyAlignment="1">
      <alignment horizontal="center" vertical="center"/>
    </xf>
    <xf numFmtId="0" fontId="56" fillId="41" borderId="16" xfId="0" applyNumberFormat="1" applyFont="1" applyFill="1" applyBorder="1" applyAlignment="1">
      <alignment horizontal="center" vertical="center"/>
    </xf>
    <xf numFmtId="0" fontId="56" fillId="41" borderId="17" xfId="0" applyNumberFormat="1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33" xfId="0" applyFont="1" applyFill="1" applyBorder="1" applyAlignment="1">
      <alignment horizontal="left" vertical="center"/>
    </xf>
    <xf numFmtId="0" fontId="9" fillId="34" borderId="33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56" fillId="41" borderId="51" xfId="53" applyNumberFormat="1" applyFont="1" applyFill="1" applyBorder="1" applyAlignment="1">
      <alignment horizontal="center" vertical="center" wrapText="1"/>
      <protection/>
    </xf>
    <xf numFmtId="0" fontId="56" fillId="41" borderId="52" xfId="53" applyNumberFormat="1" applyFont="1" applyFill="1" applyBorder="1" applyAlignment="1">
      <alignment horizontal="center" vertical="center" wrapText="1"/>
      <protection/>
    </xf>
    <xf numFmtId="0" fontId="56" fillId="41" borderId="53" xfId="53" applyNumberFormat="1" applyFont="1" applyFill="1" applyBorder="1" applyAlignment="1">
      <alignment horizontal="center" vertical="center" wrapText="1"/>
      <protection/>
    </xf>
    <xf numFmtId="0" fontId="53" fillId="0" borderId="0" xfId="0" applyNumberFormat="1" applyFont="1" applyBorder="1" applyAlignment="1">
      <alignment horizontal="center" vertical="center"/>
    </xf>
    <xf numFmtId="0" fontId="10" fillId="0" borderId="29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5" fillId="0" borderId="29" xfId="53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horizontal="center" vertical="center"/>
      <protection/>
    </xf>
    <xf numFmtId="0" fontId="56" fillId="41" borderId="21" xfId="53" applyNumberFormat="1" applyFont="1" applyFill="1" applyBorder="1" applyAlignment="1">
      <alignment horizontal="center" vertical="center" wrapText="1"/>
      <protection/>
    </xf>
    <xf numFmtId="0" fontId="56" fillId="41" borderId="22" xfId="53" applyNumberFormat="1" applyFont="1" applyFill="1" applyBorder="1" applyAlignment="1">
      <alignment horizontal="center" vertical="center" wrapText="1"/>
      <protection/>
    </xf>
    <xf numFmtId="0" fontId="56" fillId="41" borderId="23" xfId="53" applyNumberFormat="1" applyFont="1" applyFill="1" applyBorder="1" applyAlignment="1">
      <alignment horizontal="center" vertical="center" wrapText="1"/>
      <protection/>
    </xf>
    <xf numFmtId="0" fontId="4" fillId="35" borderId="25" xfId="53" applyFont="1" applyFill="1" applyBorder="1" applyAlignment="1">
      <alignment horizontal="center" vertical="center"/>
      <protection/>
    </xf>
    <xf numFmtId="0" fontId="4" fillId="35" borderId="12" xfId="53" applyFont="1" applyFill="1" applyBorder="1" applyAlignment="1">
      <alignment horizontal="center" vertical="center"/>
      <protection/>
    </xf>
    <xf numFmtId="0" fontId="56" fillId="41" borderId="16" xfId="53" applyNumberFormat="1" applyFont="1" applyFill="1" applyBorder="1" applyAlignment="1">
      <alignment horizontal="center" vertical="center" wrapText="1"/>
      <protection/>
    </xf>
    <xf numFmtId="2" fontId="4" fillId="35" borderId="26" xfId="53" applyNumberFormat="1" applyFont="1" applyFill="1" applyBorder="1" applyAlignment="1">
      <alignment horizontal="center" vertical="center" wrapText="1"/>
      <protection/>
    </xf>
    <xf numFmtId="2" fontId="4" fillId="35" borderId="13" xfId="53" applyNumberFormat="1" applyFont="1" applyFill="1" applyBorder="1" applyAlignment="1">
      <alignment horizontal="center" vertical="center" wrapText="1"/>
      <protection/>
    </xf>
    <xf numFmtId="2" fontId="4" fillId="35" borderId="25" xfId="53" applyNumberFormat="1" applyFont="1" applyFill="1" applyBorder="1" applyAlignment="1">
      <alignment horizontal="center" vertical="center"/>
      <protection/>
    </xf>
    <xf numFmtId="0" fontId="4" fillId="35" borderId="2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56" fillId="41" borderId="54" xfId="53" applyFont="1" applyFill="1" applyBorder="1" applyAlignment="1">
      <alignment horizontal="center" vertical="center" wrapText="1"/>
      <protection/>
    </xf>
    <xf numFmtId="0" fontId="56" fillId="41" borderId="55" xfId="53" applyFont="1" applyFill="1" applyBorder="1" applyAlignment="1">
      <alignment horizontal="center" vertical="center" wrapText="1"/>
      <protection/>
    </xf>
    <xf numFmtId="0" fontId="56" fillId="41" borderId="56" xfId="53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44" fontId="16" fillId="38" borderId="26" xfId="47" applyFont="1" applyFill="1" applyBorder="1" applyAlignment="1">
      <alignment horizontal="center" vertical="center" wrapText="1"/>
    </xf>
    <xf numFmtId="44" fontId="16" fillId="38" borderId="49" xfId="47" applyFont="1" applyFill="1" applyBorder="1" applyAlignment="1">
      <alignment horizontal="center" vertical="center" wrapText="1"/>
    </xf>
    <xf numFmtId="44" fontId="16" fillId="38" borderId="57" xfId="47" applyFont="1" applyFill="1" applyBorder="1" applyAlignment="1">
      <alignment horizontal="center" vertical="center" wrapText="1"/>
    </xf>
    <xf numFmtId="44" fontId="16" fillId="38" borderId="58" xfId="47" applyFont="1" applyFill="1" applyBorder="1" applyAlignment="1">
      <alignment horizontal="center" vertical="center" wrapText="1"/>
    </xf>
    <xf numFmtId="0" fontId="56" fillId="41" borderId="51" xfId="52" applyNumberFormat="1" applyFont="1" applyFill="1" applyBorder="1" applyAlignment="1">
      <alignment horizontal="center" vertical="center" wrapText="1"/>
      <protection/>
    </xf>
    <xf numFmtId="0" fontId="56" fillId="41" borderId="52" xfId="52" applyNumberFormat="1" applyFont="1" applyFill="1" applyBorder="1" applyAlignment="1">
      <alignment horizontal="center" vertical="center" wrapText="1"/>
      <protection/>
    </xf>
    <xf numFmtId="0" fontId="56" fillId="41" borderId="53" xfId="52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Incorreto" xfId="46"/>
    <cellStyle name="Currency" xfId="47"/>
    <cellStyle name="Currency [0]" xfId="48"/>
    <cellStyle name="Moeda 2 2" xfId="49"/>
    <cellStyle name="Moeda 2 3" xfId="50"/>
    <cellStyle name="Neutra" xfId="51"/>
    <cellStyle name="Normal 2" xfId="52"/>
    <cellStyle name="Normal 3" xfId="53"/>
    <cellStyle name="Normal 4" xfId="54"/>
    <cellStyle name="Normal 5" xfId="55"/>
    <cellStyle name="Nota" xfId="56"/>
    <cellStyle name="Percent" xfId="57"/>
    <cellStyle name="Porcentagem 2 2" xfId="58"/>
    <cellStyle name="Porcentagem 2 3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4171950" cy="219075"/>
    <xdr:sp>
      <xdr:nvSpPr>
        <xdr:cNvPr id="1" name="CaixaDeTexto 1"/>
        <xdr:cNvSpPr txBox="1">
          <a:spLocks noChangeArrowheads="1"/>
        </xdr:cNvSpPr>
      </xdr:nvSpPr>
      <xdr:spPr>
        <a:xfrm>
          <a:off x="1457325" y="2914650"/>
          <a:ext cx="417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((1+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_xD835__xDC34_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_xD835__xDC3A_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_xD835__xDC39_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_xD835__xDC3F_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−1</a:t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933825" cy="171450"/>
    <xdr:sp>
      <xdr:nvSpPr>
        <xdr:cNvPr id="2" name="CaixaDeTexto 2"/>
        <xdr:cNvSpPr txBox="1">
          <a:spLocks noChangeArrowheads="1"/>
        </xdr:cNvSpPr>
      </xdr:nvSpPr>
      <xdr:spPr>
        <a:xfrm>
          <a:off x="1457325" y="3200400"/>
          <a:ext cx="393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((1+4,01+0,4+0,56)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(1+1,11)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(1+7,3))/((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1−6,65))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−1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p@apmateriais.com.b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6.7109375" style="2" customWidth="1"/>
    <col min="2" max="2" width="12.7109375" style="2" customWidth="1"/>
    <col min="3" max="3" width="9.7109375" style="2" customWidth="1"/>
    <col min="4" max="4" width="45.7109375" style="3" customWidth="1"/>
    <col min="5" max="5" width="6.7109375" style="2" customWidth="1"/>
    <col min="6" max="6" width="8.7109375" style="6" customWidth="1"/>
    <col min="7" max="9" width="16.7109375" style="7" customWidth="1"/>
    <col min="10" max="10" width="13.7109375" style="2" bestFit="1" customWidth="1"/>
    <col min="11" max="16384" width="9.140625" style="2" customWidth="1"/>
  </cols>
  <sheetData>
    <row r="1" spans="1:9" s="139" customFormat="1" ht="11.25">
      <c r="A1" s="149"/>
      <c r="B1" s="135"/>
      <c r="C1" s="135"/>
      <c r="D1" s="136"/>
      <c r="E1" s="135"/>
      <c r="F1" s="135"/>
      <c r="G1" s="137"/>
      <c r="H1" s="137"/>
      <c r="I1" s="138"/>
    </row>
    <row r="2" spans="1:9" s="139" customFormat="1" ht="11.25">
      <c r="A2" s="150"/>
      <c r="B2" s="140" t="s">
        <v>12</v>
      </c>
      <c r="C2" s="141" t="str">
        <f>QUANTITATIVO!C2</f>
        <v>UPE Pinguinho De Gente</v>
      </c>
      <c r="D2" s="141"/>
      <c r="F2" s="140" t="s">
        <v>15</v>
      </c>
      <c r="G2" s="240" t="str">
        <f>QUANTITATIVO!G2</f>
        <v>FEVEREIRO/2021</v>
      </c>
      <c r="H2" s="142"/>
      <c r="I2" s="143"/>
    </row>
    <row r="3" spans="1:9" s="139" customFormat="1" ht="11.25">
      <c r="A3" s="150"/>
      <c r="B3" s="140" t="s">
        <v>13</v>
      </c>
      <c r="C3" s="141" t="str">
        <f>QUANTITATIVO!C3</f>
        <v>Fundo Municipal de Educação - FMDE</v>
      </c>
      <c r="D3" s="141"/>
      <c r="F3" s="140" t="s">
        <v>16</v>
      </c>
      <c r="G3" s="106">
        <v>0.22</v>
      </c>
      <c r="H3" s="142"/>
      <c r="I3" s="143"/>
    </row>
    <row r="4" spans="1:9" s="139" customFormat="1" ht="11.25">
      <c r="A4" s="150"/>
      <c r="B4" s="140" t="s">
        <v>50</v>
      </c>
      <c r="C4" s="141" t="str">
        <f>QUANTITATIVO!C4</f>
        <v>32.257.384/0001-19</v>
      </c>
      <c r="D4" s="141"/>
      <c r="F4" s="140"/>
      <c r="G4" s="144"/>
      <c r="H4" s="142"/>
      <c r="I4" s="143"/>
    </row>
    <row r="5" spans="1:9" s="139" customFormat="1" ht="11.25">
      <c r="A5" s="150"/>
      <c r="B5" s="140" t="s">
        <v>14</v>
      </c>
      <c r="C5" s="141" t="str">
        <f>QUANTITATIVO!C5</f>
        <v>Rua Helmuth Nau, 77, bairro dos Estados, Timbó - SC</v>
      </c>
      <c r="D5" s="141"/>
      <c r="F5" s="140"/>
      <c r="G5" s="144"/>
      <c r="H5" s="142"/>
      <c r="I5" s="143"/>
    </row>
    <row r="6" spans="1:9" s="139" customFormat="1" ht="12" thickBot="1">
      <c r="A6" s="151"/>
      <c r="B6" s="145"/>
      <c r="C6" s="145"/>
      <c r="D6" s="141"/>
      <c r="E6" s="145"/>
      <c r="F6" s="145"/>
      <c r="G6" s="142"/>
      <c r="H6" s="142"/>
      <c r="I6" s="143"/>
    </row>
    <row r="7" spans="1:9" s="139" customFormat="1" ht="11.25">
      <c r="A7" s="362" t="s">
        <v>227</v>
      </c>
      <c r="B7" s="363"/>
      <c r="C7" s="363"/>
      <c r="D7" s="363"/>
      <c r="E7" s="363"/>
      <c r="F7" s="363"/>
      <c r="G7" s="363"/>
      <c r="H7" s="363"/>
      <c r="I7" s="364"/>
    </row>
    <row r="8" spans="1:9" s="139" customFormat="1" ht="12" thickBot="1">
      <c r="A8" s="365"/>
      <c r="B8" s="366"/>
      <c r="C8" s="366"/>
      <c r="D8" s="366"/>
      <c r="E8" s="366"/>
      <c r="F8" s="366"/>
      <c r="G8" s="367"/>
      <c r="H8" s="368"/>
      <c r="I8" s="369"/>
    </row>
    <row r="9" spans="1:9" s="139" customFormat="1" ht="11.25">
      <c r="A9" s="218" t="s">
        <v>0</v>
      </c>
      <c r="B9" s="219" t="s">
        <v>1</v>
      </c>
      <c r="C9" s="219" t="s">
        <v>2</v>
      </c>
      <c r="D9" s="219" t="s">
        <v>3</v>
      </c>
      <c r="E9" s="219" t="s">
        <v>4</v>
      </c>
      <c r="F9" s="219" t="s">
        <v>39</v>
      </c>
      <c r="G9" s="220" t="s">
        <v>5</v>
      </c>
      <c r="H9" s="186" t="s">
        <v>6</v>
      </c>
      <c r="I9" s="187" t="s">
        <v>7</v>
      </c>
    </row>
    <row r="10" spans="1:9" s="4" customFormat="1" ht="10.5">
      <c r="A10" s="221">
        <f>QUANTITATIVO!A10</f>
        <v>1</v>
      </c>
      <c r="B10" s="372" t="str">
        <f>QUANTITATIVO!B10</f>
        <v>SERVIÇOS PRELIMINARES E CANTEIRO DE OBRAS</v>
      </c>
      <c r="C10" s="370"/>
      <c r="D10" s="370"/>
      <c r="E10" s="370"/>
      <c r="F10" s="370"/>
      <c r="G10" s="370"/>
      <c r="H10" s="370"/>
      <c r="I10" s="371"/>
    </row>
    <row r="11" spans="1:9" s="5" customFormat="1" ht="10.5">
      <c r="A11" s="222" t="str">
        <f>QUANTITATIVO!A11</f>
        <v>1.1</v>
      </c>
      <c r="B11" s="223" t="str">
        <f>QUANTITATIVO!B11</f>
        <v>ADMINISTRAÇÃO GERAL</v>
      </c>
      <c r="C11" s="224"/>
      <c r="D11" s="223"/>
      <c r="E11" s="224"/>
      <c r="F11" s="225"/>
      <c r="G11" s="226"/>
      <c r="H11" s="87"/>
      <c r="I11" s="88"/>
    </row>
    <row r="12" spans="1:9" ht="11.25">
      <c r="A12" s="154" t="str">
        <f>QUANTITATIVO!A12</f>
        <v>1.1.1</v>
      </c>
      <c r="B12" s="146" t="str">
        <f>QUANTITATIVO!B12</f>
        <v>COMPOSIÇÕES</v>
      </c>
      <c r="C12" s="81" t="str">
        <f>QUANTITATIVO!C12</f>
        <v>COMP01</v>
      </c>
      <c r="D12" s="147" t="str">
        <f>QUANTITATIVO!D12</f>
        <v>ADMINISTRAÇÃO LOCAL</v>
      </c>
      <c r="E12" s="148" t="str">
        <f>QUANTITATIVO!L12</f>
        <v>MÊS</v>
      </c>
      <c r="F12" s="82">
        <v>3</v>
      </c>
      <c r="G12" s="83">
        <f>COMPOSIÇÕES!G15</f>
        <v>8436.560000000001</v>
      </c>
      <c r="H12" s="83">
        <f aca="true" t="shared" si="0" ref="H12:H17">ROUND(G12*(1+$G$3),2)</f>
        <v>10292.6</v>
      </c>
      <c r="I12" s="89">
        <f aca="true" t="shared" si="1" ref="I12:I17">ROUND(F12*H12,2)</f>
        <v>30877.8</v>
      </c>
    </row>
    <row r="13" spans="1:9" ht="33.75">
      <c r="A13" s="154" t="str">
        <f>QUANTITATIVO!A14</f>
        <v>1.1.2</v>
      </c>
      <c r="B13" s="146" t="str">
        <f>QUANTITATIVO!B14</f>
        <v>SINAPI COMPOSIÇÕES</v>
      </c>
      <c r="C13" s="81">
        <f>QUANTITATIVO!C14</f>
        <v>93210</v>
      </c>
      <c r="D13" s="147" t="str">
        <f>QUANTITATIVO!D14</f>
        <v>EXECUÇÃO DE REFEITÓRIO EM CANTEIRO DE OBRA EM CHAPA DE MADEIRA COMPENSADA, NÃO INCLUSO MOBILIÁRIO E EQUIPAMENTOS. AF_02/2016</v>
      </c>
      <c r="E13" s="148" t="str">
        <f>QUANTITATIVO!L14</f>
        <v>M2</v>
      </c>
      <c r="F13" s="82">
        <f>QUANTITATIVO!M14</f>
        <v>10</v>
      </c>
      <c r="G13" s="83">
        <v>558.14</v>
      </c>
      <c r="H13" s="83">
        <f t="shared" si="0"/>
        <v>680.93</v>
      </c>
      <c r="I13" s="89">
        <f t="shared" si="1"/>
        <v>6809.3</v>
      </c>
    </row>
    <row r="14" spans="1:9" ht="33.75">
      <c r="A14" s="154" t="str">
        <f>QUANTITATIVO!A16</f>
        <v>1.1.3</v>
      </c>
      <c r="B14" s="146" t="str">
        <f>QUANTITATIVO!B16</f>
        <v>SINAPI INSUMOS</v>
      </c>
      <c r="C14" s="81">
        <f>QUANTITATIVO!C16</f>
        <v>10777</v>
      </c>
      <c r="D14" s="147" t="str">
        <f>QUANTITATIVO!D16</f>
        <v>LOCACAO DE CONTAINER 2,30 X 4,30 M, ALT. 2,50 M, PARA SANITARIO, COM 3 BACIAS, 4 CHUVEIROS, 1 LAVATORIO E 1 MICTORIO</v>
      </c>
      <c r="E14" s="148" t="str">
        <f>QUANTITATIVO!L16</f>
        <v>MES   </v>
      </c>
      <c r="F14" s="82">
        <f>QUANTITATIVO!M16</f>
        <v>3</v>
      </c>
      <c r="G14" s="83">
        <v>618.8</v>
      </c>
      <c r="H14" s="83">
        <f t="shared" si="0"/>
        <v>754.94</v>
      </c>
      <c r="I14" s="89">
        <f t="shared" si="1"/>
        <v>2264.82</v>
      </c>
    </row>
    <row r="15" spans="1:9" ht="22.5">
      <c r="A15" s="154" t="str">
        <f>QUANTITATIVO!A18</f>
        <v>1.1.4</v>
      </c>
      <c r="B15" s="146" t="str">
        <f>QUANTITATIVO!B18</f>
        <v>SINAPI INSUMOS</v>
      </c>
      <c r="C15" s="81">
        <f>QUANTITATIVO!C18</f>
        <v>4813</v>
      </c>
      <c r="D15" s="147" t="str">
        <f>QUANTITATIVO!D18</f>
        <v>PLACA DE OBRA (PARA CONSTRUCAO CIVIL) EM CHAPA GALVANIZADA *N. 22*, ADESIVADA, DE *2,0 X 1,125* M</v>
      </c>
      <c r="E15" s="148" t="str">
        <f>QUANTITATIVO!L18</f>
        <v>M2    </v>
      </c>
      <c r="F15" s="82">
        <f>QUANTITATIVO!M18</f>
        <v>2.25</v>
      </c>
      <c r="G15" s="83">
        <v>200</v>
      </c>
      <c r="H15" s="83">
        <f t="shared" si="0"/>
        <v>244</v>
      </c>
      <c r="I15" s="89">
        <f t="shared" si="1"/>
        <v>549</v>
      </c>
    </row>
    <row r="16" spans="1:9" ht="11.25">
      <c r="A16" s="154" t="str">
        <f>QUANTITATIVO!A20</f>
        <v>1.1.5</v>
      </c>
      <c r="B16" s="146" t="str">
        <f>QUANTITATIVO!B20</f>
        <v>COMPOSIÇÕES</v>
      </c>
      <c r="C16" s="81" t="str">
        <f>QUANTITATIVO!C20</f>
        <v>COMP02</v>
      </c>
      <c r="D16" s="147" t="str">
        <f>QUANTITATIVO!D20</f>
        <v>MOBILIZAÇÃO DE EQUIPAMENTOS</v>
      </c>
      <c r="E16" s="148" t="str">
        <f>QUANTITATIVO!L20</f>
        <v>VB</v>
      </c>
      <c r="F16" s="82">
        <f>QUANTITATIVO!M20</f>
        <v>1</v>
      </c>
      <c r="G16" s="83">
        <f>COMPOSIÇÕES!G22</f>
        <v>194.73000000000002</v>
      </c>
      <c r="H16" s="83">
        <f t="shared" si="0"/>
        <v>237.57</v>
      </c>
      <c r="I16" s="89">
        <f t="shared" si="1"/>
        <v>237.57</v>
      </c>
    </row>
    <row r="17" spans="1:9" ht="11.25">
      <c r="A17" s="154" t="str">
        <f>QUANTITATIVO!A22</f>
        <v>1.1.6</v>
      </c>
      <c r="B17" s="146" t="str">
        <f>QUANTITATIVO!B22</f>
        <v>COMPOSIÇÕES</v>
      </c>
      <c r="C17" s="81" t="str">
        <f>QUANTITATIVO!C22</f>
        <v>COMP03</v>
      </c>
      <c r="D17" s="147" t="str">
        <f>QUANTITATIVO!D22</f>
        <v>DESMOBILIZAÇÃO DE EQUIPAMENTOS</v>
      </c>
      <c r="E17" s="148" t="str">
        <f>QUANTITATIVO!L22</f>
        <v>VB</v>
      </c>
      <c r="F17" s="82">
        <f>QUANTITATIVO!M22</f>
        <v>1</v>
      </c>
      <c r="G17" s="83">
        <f>COMPOSIÇÕES!G29</f>
        <v>194.73000000000002</v>
      </c>
      <c r="H17" s="83">
        <f t="shared" si="0"/>
        <v>237.57</v>
      </c>
      <c r="I17" s="89">
        <f t="shared" si="1"/>
        <v>237.57</v>
      </c>
    </row>
    <row r="18" spans="1:9" ht="22.5">
      <c r="A18" s="154" t="str">
        <f>QUANTITATIVO!A24</f>
        <v>1.1.7</v>
      </c>
      <c r="B18" s="146" t="str">
        <f>QUANTITATIVO!B24</f>
        <v>SINAPI COMPOSIÇÕES</v>
      </c>
      <c r="C18" s="81">
        <f>QUANTITATIVO!C24</f>
        <v>98459</v>
      </c>
      <c r="D18" s="147" t="str">
        <f>QUANTITATIVO!D24</f>
        <v>TAPUME COM TELHA METÁLICA. AF_05/2018</v>
      </c>
      <c r="E18" s="148" t="str">
        <f>QUANTITATIVO!L24</f>
        <v>M2</v>
      </c>
      <c r="F18" s="82">
        <f>QUANTITATIVO!M24</f>
        <v>72.45</v>
      </c>
      <c r="G18" s="83">
        <v>123.24</v>
      </c>
      <c r="H18" s="83">
        <f>ROUND(G18*(1+$G$3),2)</f>
        <v>150.35</v>
      </c>
      <c r="I18" s="89">
        <f>ROUND(F18*H18,2)</f>
        <v>10892.86</v>
      </c>
    </row>
    <row r="19" spans="1:9" ht="11.25">
      <c r="A19" s="227"/>
      <c r="B19" s="228"/>
      <c r="C19" s="229"/>
      <c r="D19" s="230"/>
      <c r="E19" s="231"/>
      <c r="F19" s="232"/>
      <c r="G19" s="233"/>
      <c r="H19" s="210" t="s">
        <v>231</v>
      </c>
      <c r="I19" s="211">
        <f>SUM(I11:I18)</f>
        <v>51868.92</v>
      </c>
    </row>
    <row r="20" spans="1:9" s="5" customFormat="1" ht="10.5">
      <c r="A20" s="153" t="str">
        <f>QUANTITATIVO!A26</f>
        <v>1.2</v>
      </c>
      <c r="B20" s="84" t="str">
        <f>QUANTITATIVO!B26</f>
        <v>REMOÇÕES</v>
      </c>
      <c r="C20" s="85"/>
      <c r="D20" s="84"/>
      <c r="E20" s="85"/>
      <c r="F20" s="86"/>
      <c r="G20" s="87"/>
      <c r="H20" s="87"/>
      <c r="I20" s="88"/>
    </row>
    <row r="21" spans="1:9" ht="22.5">
      <c r="A21" s="154" t="str">
        <f>QUANTITATIVO!A27</f>
        <v>1.2.1</v>
      </c>
      <c r="B21" s="146" t="str">
        <f>QUANTITATIVO!B27</f>
        <v>SINAPI COMPOSIÇÕES</v>
      </c>
      <c r="C21" s="81">
        <f>QUANTITATIVO!C27</f>
        <v>97644</v>
      </c>
      <c r="D21" s="147" t="str">
        <f>QUANTITATIVO!D27</f>
        <v>REMOÇÃO DE PORTAS, DE FORMA MANUAL, SEM REAPROVEITAMENTO. AF_12/2017</v>
      </c>
      <c r="E21" s="148" t="str">
        <f>QUANTITATIVO!L27</f>
        <v>M2</v>
      </c>
      <c r="F21" s="82">
        <f>QUANTITATIVO!M27</f>
        <v>1.26</v>
      </c>
      <c r="G21" s="83">
        <v>7.69</v>
      </c>
      <c r="H21" s="83">
        <f>ROUND(G21*(1+$G$3),2)</f>
        <v>9.38</v>
      </c>
      <c r="I21" s="89">
        <f>ROUND(F21*H21,2)</f>
        <v>11.82</v>
      </c>
    </row>
    <row r="22" spans="1:9" ht="33.75">
      <c r="A22" s="154" t="str">
        <f>QUANTITATIVO!A29</f>
        <v>1.2.2</v>
      </c>
      <c r="B22" s="146" t="str">
        <f>QUANTITATIVO!B29</f>
        <v>SINAPI COMPOSIÇÕES</v>
      </c>
      <c r="C22" s="81">
        <v>97622</v>
      </c>
      <c r="D22" s="147" t="s">
        <v>426</v>
      </c>
      <c r="E22" s="148" t="str">
        <f>QUANTITATIVO!L29</f>
        <v>M3</v>
      </c>
      <c r="F22" s="82">
        <v>2.89</v>
      </c>
      <c r="G22" s="83">
        <v>46.32</v>
      </c>
      <c r="H22" s="83">
        <f>ROUND(G22*(1+$G$3),2)</f>
        <v>56.51</v>
      </c>
      <c r="I22" s="89">
        <f>ROUND(F22*H22,2)</f>
        <v>163.31</v>
      </c>
    </row>
    <row r="23" spans="1:9" ht="22.5">
      <c r="A23" s="154" t="str">
        <f>QUANTITATIVO!A31</f>
        <v>1.2.3</v>
      </c>
      <c r="B23" s="146" t="str">
        <f>QUANTITATIVO!B31</f>
        <v>SINAPI COMPOSIÇÕES</v>
      </c>
      <c r="C23" s="81">
        <f>QUANTITATIVO!C31</f>
        <v>97661</v>
      </c>
      <c r="D23" s="147" t="str">
        <f>QUANTITATIVO!D31</f>
        <v>REMOÇÃO DE CABOS ELÉTRICOS, DE FORMA MANUAL, SEM REAPROVEITAMENTO. AF_12/2017</v>
      </c>
      <c r="E23" s="148" t="str">
        <f>QUANTITATIVO!L31</f>
        <v>M</v>
      </c>
      <c r="F23" s="82">
        <f>QUANTITATIVO!M31</f>
        <v>195</v>
      </c>
      <c r="G23" s="83">
        <v>0.63</v>
      </c>
      <c r="H23" s="83">
        <f>ROUND(G23*(1+$G$3),2)</f>
        <v>0.77</v>
      </c>
      <c r="I23" s="89">
        <f>ROUND(F23*H23,2)</f>
        <v>150.15</v>
      </c>
    </row>
    <row r="24" spans="1:9" ht="22.5">
      <c r="A24" s="154" t="str">
        <f>QUANTITATIVO!A33</f>
        <v>1.2.4</v>
      </c>
      <c r="B24" s="146" t="str">
        <f>QUANTITATIVO!B33</f>
        <v>SINAPI COMPOSIÇÕES</v>
      </c>
      <c r="C24" s="81">
        <f>QUANTITATIVO!C33</f>
        <v>97663</v>
      </c>
      <c r="D24" s="147" t="str">
        <f>QUANTITATIVO!D33</f>
        <v>REMOÇÃO DE LOUÇAS, DE FORMA MANUAL, SEM REAPROVEITAMENTO. AF_12/2017</v>
      </c>
      <c r="E24" s="148" t="str">
        <f>QUANTITATIVO!L33</f>
        <v>UN</v>
      </c>
      <c r="F24" s="82">
        <f>QUANTITATIVO!M33</f>
        <v>8</v>
      </c>
      <c r="G24" s="83">
        <v>10.3</v>
      </c>
      <c r="H24" s="83">
        <f>ROUND(G24*(1+$G$3),2)</f>
        <v>12.57</v>
      </c>
      <c r="I24" s="89">
        <f>ROUND(F24*H24,2)</f>
        <v>100.56</v>
      </c>
    </row>
    <row r="25" spans="1:9" ht="22.5">
      <c r="A25" s="154" t="str">
        <f>QUANTITATIVO!A35</f>
        <v>1.2.5</v>
      </c>
      <c r="B25" s="146" t="str">
        <f>QUANTITATIVO!B35</f>
        <v>SINAPI COMPOSIÇÕES</v>
      </c>
      <c r="C25" s="81">
        <f>QUANTITATIVO!C35</f>
        <v>97633</v>
      </c>
      <c r="D25" s="147" t="str">
        <f>QUANTITATIVO!D35</f>
        <v>DEMOLIÇÃO DE REVESTIMENTO CERÂMICO, DE FORMA MANUAL, SEM REAPROVEITAMENTO. AF_12/2017</v>
      </c>
      <c r="E25" s="148" t="str">
        <f>QUANTITATIVO!L35</f>
        <v>M2</v>
      </c>
      <c r="F25" s="82">
        <f>QUANTITATIVO!M35</f>
        <v>137.41</v>
      </c>
      <c r="G25" s="83">
        <v>18.76</v>
      </c>
      <c r="H25" s="83">
        <f>ROUND(G25*(1+$G$3),2)</f>
        <v>22.89</v>
      </c>
      <c r="I25" s="89">
        <f>ROUND(F25*H25,2)</f>
        <v>3145.31</v>
      </c>
    </row>
    <row r="26" spans="1:9" ht="11.25">
      <c r="A26" s="203"/>
      <c r="B26" s="204"/>
      <c r="C26" s="205"/>
      <c r="D26" s="206"/>
      <c r="E26" s="207"/>
      <c r="F26" s="208"/>
      <c r="G26" s="209"/>
      <c r="H26" s="210" t="s">
        <v>231</v>
      </c>
      <c r="I26" s="211">
        <f>SUM(I21:I25)</f>
        <v>3571.15</v>
      </c>
    </row>
    <row r="27" spans="1:9" s="173" customFormat="1" ht="11.25">
      <c r="A27" s="165"/>
      <c r="B27" s="166"/>
      <c r="C27" s="167"/>
      <c r="D27" s="168"/>
      <c r="E27" s="169"/>
      <c r="F27" s="170"/>
      <c r="G27" s="171"/>
      <c r="H27" s="172" t="s">
        <v>189</v>
      </c>
      <c r="I27" s="174">
        <f>I26+I19</f>
        <v>55440.07</v>
      </c>
    </row>
    <row r="28" spans="1:9" s="4" customFormat="1" ht="10.5">
      <c r="A28" s="152">
        <f>QUANTITATIVO!A39</f>
        <v>2</v>
      </c>
      <c r="B28" s="370" t="str">
        <f>QUANTITATIVO!B39</f>
        <v>INFRAESTRUTURA</v>
      </c>
      <c r="C28" s="370"/>
      <c r="D28" s="370"/>
      <c r="E28" s="370"/>
      <c r="F28" s="370"/>
      <c r="G28" s="370"/>
      <c r="H28" s="370"/>
      <c r="I28" s="371"/>
    </row>
    <row r="29" spans="1:9" s="5" customFormat="1" ht="10.5">
      <c r="A29" s="222" t="str">
        <f>QUANTITATIVO!A40</f>
        <v>2.1</v>
      </c>
      <c r="B29" s="359" t="str">
        <f>QUANTITATIVO!B40</f>
        <v>CONCRETAGEM PISO QUADRA RECREATIVA</v>
      </c>
      <c r="C29" s="360"/>
      <c r="D29" s="360"/>
      <c r="E29" s="360"/>
      <c r="F29" s="360"/>
      <c r="G29" s="360"/>
      <c r="H29" s="360"/>
      <c r="I29" s="361"/>
    </row>
    <row r="30" spans="1:9" ht="33.75">
      <c r="A30" s="154" t="str">
        <f>QUANTITATIVO!A41</f>
        <v>2.1.1</v>
      </c>
      <c r="B30" s="146" t="str">
        <f>QUANTITATIVO!B41</f>
        <v>SINAPI INSUMOS</v>
      </c>
      <c r="C30" s="81">
        <f>QUANTITATIVO!C41</f>
        <v>21141</v>
      </c>
      <c r="D30" s="147" t="str">
        <f>QUANTITATIVO!D41</f>
        <v>TELA DE ACO SOLDADA NERVURADA, CA-60, Q-92, (1,48 KG/M2), DIAMETRO DO FIO = 4,2 MM, LARGURA = 2,45 M, ESPACAMENTO DA MALHA = 15 X 15 CM</v>
      </c>
      <c r="E30" s="148" t="str">
        <f>QUANTITATIVO!L41</f>
        <v>M2</v>
      </c>
      <c r="F30" s="82">
        <f>QUANTITATIVO!M41</f>
        <v>527.8499999999999</v>
      </c>
      <c r="G30" s="83">
        <v>13.6</v>
      </c>
      <c r="H30" s="83">
        <f>ROUND(G30*(1+$G$3),2)</f>
        <v>16.59</v>
      </c>
      <c r="I30" s="89">
        <f>ROUND(F30*H30,2)</f>
        <v>8757.03</v>
      </c>
    </row>
    <row r="31" spans="1:9" ht="56.25">
      <c r="A31" s="154" t="str">
        <f>QUANTITATIVO!A43</f>
        <v>2.1.2</v>
      </c>
      <c r="B31" s="146" t="str">
        <f>QUANTITATIVO!B43</f>
        <v>SINAPI COMPOSIÇÕES</v>
      </c>
      <c r="C31" s="81">
        <f>QUANTITATIVO!C43</f>
        <v>90853</v>
      </c>
      <c r="D31" s="147" t="str">
        <f>QUANTITATIVO!D43</f>
        <v>CONCRETAGEM DE LAJES EM EDIFICAÇÕES UNIFAMILIARES FEITAS COM SISTEMA DE FÔRMAS MANUSEÁVEIS, COM CONCRETO USINADO BOMBEÁVEL FCK 20 MPA - LANÇAMENTO, ADENSAMENTO E ACABAMENTO. AF_06/2015</v>
      </c>
      <c r="E31" s="148" t="str">
        <f>QUANTITATIVO!L43</f>
        <v>M3</v>
      </c>
      <c r="F31" s="82">
        <f>QUANTITATIVO!M43</f>
        <v>22.950000000000003</v>
      </c>
      <c r="G31" s="83">
        <v>456.81</v>
      </c>
      <c r="H31" s="83">
        <f>ROUND(G31*(1+$G$3),2)</f>
        <v>557.31</v>
      </c>
      <c r="I31" s="89">
        <f>ROUND(F31*H31,2)</f>
        <v>12790.26</v>
      </c>
    </row>
    <row r="32" spans="1:9" ht="33.75">
      <c r="A32" s="154" t="str">
        <f>QUANTITATIVO!A45</f>
        <v>2.1.3</v>
      </c>
      <c r="B32" s="146" t="str">
        <f>QUANTITATIVO!B45</f>
        <v>SINAPI COMPOSIÇÕES</v>
      </c>
      <c r="C32" s="81">
        <f>QUANTITATIVO!C45</f>
        <v>97086</v>
      </c>
      <c r="D32" s="147" t="str">
        <f>QUANTITATIVO!D45</f>
        <v>FABRICAÇÃO, MONTAGEM E DESMONTAGEM DE FORMA PARA RADIER, EM MADEIRA SERRADA, 4 UTILIZAÇÕES. AF_09/2017</v>
      </c>
      <c r="E32" s="148" t="str">
        <f>QUANTITATIVO!L45</f>
        <v>M2</v>
      </c>
      <c r="F32" s="82">
        <f>QUANTITATIVO!M45</f>
        <v>8.933</v>
      </c>
      <c r="G32" s="83">
        <v>129.35</v>
      </c>
      <c r="H32" s="83">
        <f aca="true" t="shared" si="2" ref="H32:H38">ROUND(G32*(1+$G$3),2)</f>
        <v>157.81</v>
      </c>
      <c r="I32" s="89">
        <f>ROUND(F32*H32,2)</f>
        <v>1409.72</v>
      </c>
    </row>
    <row r="33" spans="1:9" ht="22.5">
      <c r="A33" s="154" t="str">
        <f>QUANTITATIVO!A47</f>
        <v>2.1.4</v>
      </c>
      <c r="B33" s="146" t="str">
        <f>QUANTITATIVO!B47</f>
        <v>SINAPI INSUMOS</v>
      </c>
      <c r="C33" s="81">
        <f>QUANTITATIVO!C47</f>
        <v>3671</v>
      </c>
      <c r="D33" s="147" t="str">
        <f>QUANTITATIVO!D47</f>
        <v>JUNTA PLASTICA DE DILATACAO PARA PISOS, COR CINZA, 17 X 3 MM (ALTURA X ESPESSURA)</v>
      </c>
      <c r="E33" s="148" t="str">
        <f>QUANTITATIVO!L47</f>
        <v>M</v>
      </c>
      <c r="F33" s="82">
        <f>QUANTITATIVO!M47</f>
        <v>36</v>
      </c>
      <c r="G33" s="83">
        <v>0.88</v>
      </c>
      <c r="H33" s="83">
        <f t="shared" si="2"/>
        <v>1.07</v>
      </c>
      <c r="I33" s="89">
        <f>ROUND(F33*H33,2)</f>
        <v>38.52</v>
      </c>
    </row>
    <row r="34" spans="1:9" s="5" customFormat="1" ht="10.5" customHeight="1">
      <c r="A34" s="227"/>
      <c r="B34" s="228"/>
      <c r="C34" s="229"/>
      <c r="D34" s="230"/>
      <c r="E34" s="231"/>
      <c r="F34" s="232"/>
      <c r="G34" s="233"/>
      <c r="H34" s="210" t="s">
        <v>231</v>
      </c>
      <c r="I34" s="211">
        <f>SUM(I30:I33)</f>
        <v>22995.530000000002</v>
      </c>
    </row>
    <row r="35" spans="1:9" s="173" customFormat="1" ht="11.25">
      <c r="A35" s="165"/>
      <c r="B35" s="166"/>
      <c r="C35" s="167"/>
      <c r="D35" s="168"/>
      <c r="E35" s="169"/>
      <c r="F35" s="170"/>
      <c r="G35" s="171"/>
      <c r="H35" s="172" t="s">
        <v>189</v>
      </c>
      <c r="I35" s="174">
        <f>I34</f>
        <v>22995.530000000002</v>
      </c>
    </row>
    <row r="36" spans="1:9" ht="11.25">
      <c r="A36" s="222">
        <f>QUANTITATIVO!A49</f>
        <v>3</v>
      </c>
      <c r="B36" s="359" t="str">
        <f>QUANTITATIVO!B49</f>
        <v>VEDAÇÕES E FECHAMENTOS</v>
      </c>
      <c r="C36" s="360"/>
      <c r="D36" s="360"/>
      <c r="E36" s="360"/>
      <c r="F36" s="360"/>
      <c r="G36" s="360"/>
      <c r="H36" s="360"/>
      <c r="I36" s="361"/>
    </row>
    <row r="37" spans="1:9" s="5" customFormat="1" ht="10.5">
      <c r="A37" s="222" t="str">
        <f>QUANTITATIVO!A50</f>
        <v>3.1</v>
      </c>
      <c r="B37" s="359" t="str">
        <f>QUANTITATIVO!B50</f>
        <v>PREPARO DE PAREDE PARA RECEBIMENTO DE PINTURA</v>
      </c>
      <c r="C37" s="360"/>
      <c r="D37" s="360"/>
      <c r="E37" s="360"/>
      <c r="F37" s="360"/>
      <c r="G37" s="360"/>
      <c r="H37" s="360"/>
      <c r="I37" s="361"/>
    </row>
    <row r="38" spans="1:9" s="5" customFormat="1" ht="56.25">
      <c r="A38" s="154" t="str">
        <f>QUANTITATIVO!A51</f>
        <v>3.1.1</v>
      </c>
      <c r="B38" s="146" t="str">
        <f>QUANTITATIVO!B51</f>
        <v>SINAPI COMPOSIÇÕES</v>
      </c>
      <c r="C38" s="81">
        <f>QUANTITATIVO!C51</f>
        <v>87529</v>
      </c>
      <c r="D38" s="147" t="str">
        <f>QUANTITATIVO!D51</f>
        <v>MASSA ÚNICA, PARA RECEBIMENTO DE PINTURA, EM ARGAMASSA TRAÇO 1:2:8, PREPARO MECÂNICO COM BETONEIRA 400L, APLICADA MANUALMENTE EM FACES INTERNAS DE PAREDES, ESPESSURA DE 20MM, COM EXECUÇÃO DE TALISCAS. AF_06/2014</v>
      </c>
      <c r="E38" s="148" t="str">
        <f>QUANTITATIVO!L51</f>
        <v>M2</v>
      </c>
      <c r="F38" s="82">
        <f>QUANTITATIVO!M51</f>
        <v>124.32</v>
      </c>
      <c r="G38" s="83">
        <v>29.79</v>
      </c>
      <c r="H38" s="83">
        <f t="shared" si="2"/>
        <v>36.34</v>
      </c>
      <c r="I38" s="89">
        <f>ROUND(F38*H38,2)</f>
        <v>4517.79</v>
      </c>
    </row>
    <row r="39" spans="1:9" ht="11.25">
      <c r="A39" s="227"/>
      <c r="B39" s="228"/>
      <c r="C39" s="229"/>
      <c r="D39" s="230"/>
      <c r="E39" s="231"/>
      <c r="F39" s="232"/>
      <c r="G39" s="233"/>
      <c r="H39" s="210" t="s">
        <v>231</v>
      </c>
      <c r="I39" s="211">
        <f>SUM(I38:I38)</f>
        <v>4517.79</v>
      </c>
    </row>
    <row r="40" spans="1:9" ht="11.25">
      <c r="A40" s="222" t="str">
        <f>QUANTITATIVO!A54</f>
        <v>3.2</v>
      </c>
      <c r="B40" s="359" t="str">
        <f>QUANTITATIVO!B54</f>
        <v>ESQUADRIAS - PORTAS E JANELAS</v>
      </c>
      <c r="C40" s="360"/>
      <c r="D40" s="360"/>
      <c r="E40" s="360"/>
      <c r="F40" s="360"/>
      <c r="G40" s="360"/>
      <c r="H40" s="360"/>
      <c r="I40" s="361"/>
    </row>
    <row r="41" spans="1:9" s="255" customFormat="1" ht="33.75">
      <c r="A41" s="249" t="str">
        <f>QUANTITATIVO!A55</f>
        <v>3.2.1</v>
      </c>
      <c r="B41" s="250" t="str">
        <f>QUANTITATIVO!B55</f>
        <v>SINAPI COMPOSIÇÕES</v>
      </c>
      <c r="C41" s="251">
        <f>QUANTITATIVO!C55</f>
        <v>91341</v>
      </c>
      <c r="D41" s="252" t="str">
        <f>QUANTITATIVO!D55</f>
        <v>PORTA EM ALUMÍNIO DE ABRIR TIPO VENEZIANA COM GUARNIÇÃO, FIXAÇÃO COM PARAFUSOS - FORNECIMENTO E INSTALAÇÃO. AF_12/2019</v>
      </c>
      <c r="E41" s="253" t="str">
        <f>QUANTITATIVO!L55</f>
        <v>M2</v>
      </c>
      <c r="F41" s="254">
        <f>QUANTITATIVO!M55</f>
        <v>7.199999999999999</v>
      </c>
      <c r="G41" s="114">
        <v>878.39</v>
      </c>
      <c r="H41" s="114">
        <f>ROUND(G41*(1+$G$3),2)</f>
        <v>1071.64</v>
      </c>
      <c r="I41" s="119">
        <f>ROUND(F41*H41,2)</f>
        <v>7715.81</v>
      </c>
    </row>
    <row r="42" spans="1:9" s="255" customFormat="1" ht="67.5">
      <c r="A42" s="249" t="str">
        <f>QUANTITATIVO!A57</f>
        <v>3.2.2</v>
      </c>
      <c r="B42" s="250" t="str">
        <f>QUANTITATIVO!B57</f>
        <v>SINAPI COMPOSIÇÕES</v>
      </c>
      <c r="C42" s="251">
        <f>QUANTITATIVO!C57</f>
        <v>100683</v>
      </c>
      <c r="D42" s="252" t="str">
        <f>QUANTITATIVO!D57</f>
        <v>KIT DE PORTA DE MADEIRA PARA VERNIZ, SEMI-OCA (LEVE OU MÉDIA), PADRÃO MÉDIO, 80X210CM, ESPESSURA DE 3,5CM, ITENS INCLUSOS: DOBRADIÇAS, MONTAGEM E INSTALAÇÃO DE BATENTE, FECHADURA COM EXECUÇÃO DO FURO - FORNECIMENTO E INSTALAÇÃO. AF_12/2019</v>
      </c>
      <c r="E42" s="253" t="str">
        <f>QUANTITATIVO!L57</f>
        <v>UN</v>
      </c>
      <c r="F42" s="254">
        <f>QUANTITATIVO!M57</f>
        <v>3</v>
      </c>
      <c r="G42" s="114">
        <v>828.97</v>
      </c>
      <c r="H42" s="114">
        <f>ROUND(G42*(1+$G$3),2)</f>
        <v>1011.34</v>
      </c>
      <c r="I42" s="119">
        <f>ROUND(F42*H42,2)</f>
        <v>3034.02</v>
      </c>
    </row>
    <row r="43" spans="1:9" ht="11.25">
      <c r="A43" s="227"/>
      <c r="B43" s="228"/>
      <c r="C43" s="229"/>
      <c r="D43" s="230"/>
      <c r="E43" s="231"/>
      <c r="F43" s="232"/>
      <c r="G43" s="233"/>
      <c r="H43" s="210" t="s">
        <v>231</v>
      </c>
      <c r="I43" s="211">
        <f>SUM(I41,I42)</f>
        <v>10749.83</v>
      </c>
    </row>
    <row r="44" spans="1:9" ht="11.25">
      <c r="A44" s="222" t="str">
        <f>QUANTITATIVO!A59</f>
        <v>3.3</v>
      </c>
      <c r="B44" s="359" t="str">
        <f>QUANTITATIVO!B59</f>
        <v>DIVISÓRIAS</v>
      </c>
      <c r="C44" s="360"/>
      <c r="D44" s="360"/>
      <c r="E44" s="360"/>
      <c r="F44" s="360"/>
      <c r="G44" s="360"/>
      <c r="H44" s="360"/>
      <c r="I44" s="361"/>
    </row>
    <row r="45" spans="1:9" s="173" customFormat="1" ht="45">
      <c r="A45" s="154" t="str">
        <f>QUANTITATIVO!A60</f>
        <v>3.3.1</v>
      </c>
      <c r="B45" s="146" t="str">
        <f>QUANTITATIVO!B60</f>
        <v>SINAPI COMPOSIÇÕES</v>
      </c>
      <c r="C45" s="81">
        <f>QUANTITATIVO!C60</f>
        <v>102253</v>
      </c>
      <c r="D45" s="147" t="str">
        <f>QUANTITATIVO!D60</f>
        <v>DIVISORIA SANITÁRIA, TIPO CABINE, EM GRANITO CINZA POLIDO, ESP = 3CM, ASSENTADO COM ARGAMASSA COLANTE AC III-E, EXCLUSIVE FERRAGENS. AF_01/2021</v>
      </c>
      <c r="E45" s="148" t="str">
        <f>QUANTITATIVO!L60</f>
        <v>M2    </v>
      </c>
      <c r="F45" s="82">
        <f>QUANTITATIVO!M60</f>
        <v>38.4</v>
      </c>
      <c r="G45" s="83">
        <v>611.14</v>
      </c>
      <c r="H45" s="83">
        <f>ROUND(G45*(1+$G$3),2)</f>
        <v>745.59</v>
      </c>
      <c r="I45" s="89">
        <f>ROUND(F45*H45,2)</f>
        <v>28630.66</v>
      </c>
    </row>
    <row r="46" spans="1:9" ht="11.25">
      <c r="A46" s="227"/>
      <c r="B46" s="228"/>
      <c r="C46" s="229"/>
      <c r="D46" s="230"/>
      <c r="E46" s="231"/>
      <c r="F46" s="232"/>
      <c r="G46" s="233"/>
      <c r="H46" s="210" t="s">
        <v>231</v>
      </c>
      <c r="I46" s="211">
        <f>I45</f>
        <v>28630.66</v>
      </c>
    </row>
    <row r="47" spans="1:9" s="173" customFormat="1" ht="11.25">
      <c r="A47" s="222" t="str">
        <f>QUANTITATIVO!A69</f>
        <v>3.4</v>
      </c>
      <c r="B47" s="359" t="str">
        <f>QUANTITATIVO!B69</f>
        <v>ESPELHOS</v>
      </c>
      <c r="C47" s="360"/>
      <c r="D47" s="360"/>
      <c r="E47" s="360"/>
      <c r="F47" s="360"/>
      <c r="G47" s="360"/>
      <c r="H47" s="360"/>
      <c r="I47" s="361"/>
    </row>
    <row r="48" spans="1:9" s="173" customFormat="1" ht="22.5">
      <c r="A48" s="154" t="str">
        <f>QUANTITATIVO!A70</f>
        <v>3.4.1</v>
      </c>
      <c r="B48" s="146" t="str">
        <f>QUANTITATIVO!B70</f>
        <v>SINAPI COMPOSIÇÕES</v>
      </c>
      <c r="C48" s="81">
        <f>QUANTITATIVO!C70</f>
        <v>85005</v>
      </c>
      <c r="D48" s="147" t="str">
        <f>QUANTITATIVO!D70</f>
        <v>ESPELHO CRISTAL, ESPESSURA 4MM, COM PARAFUSOS DE FIXACAO, SEM MOLDURA</v>
      </c>
      <c r="E48" s="148" t="str">
        <f>QUANTITATIVO!L70</f>
        <v>M2</v>
      </c>
      <c r="F48" s="82">
        <f>QUANTITATIVO!M70</f>
        <v>3.8</v>
      </c>
      <c r="G48" s="83">
        <v>408.52</v>
      </c>
      <c r="H48" s="83">
        <f>ROUND(G48*(1+$G$3),2)</f>
        <v>498.39</v>
      </c>
      <c r="I48" s="89">
        <f>ROUND(F48*H48,2)</f>
        <v>1893.88</v>
      </c>
    </row>
    <row r="49" spans="1:9" s="5" customFormat="1" ht="11.25">
      <c r="A49" s="227"/>
      <c r="B49" s="228"/>
      <c r="C49" s="229"/>
      <c r="D49" s="230"/>
      <c r="E49" s="231"/>
      <c r="F49" s="232"/>
      <c r="G49" s="233"/>
      <c r="H49" s="210" t="s">
        <v>231</v>
      </c>
      <c r="I49" s="211">
        <f>I48</f>
        <v>1893.88</v>
      </c>
    </row>
    <row r="50" spans="1:9" s="5" customFormat="1" ht="11.25">
      <c r="A50" s="165"/>
      <c r="B50" s="166"/>
      <c r="C50" s="167"/>
      <c r="D50" s="168"/>
      <c r="E50" s="169"/>
      <c r="F50" s="170"/>
      <c r="G50" s="171"/>
      <c r="H50" s="172" t="s">
        <v>189</v>
      </c>
      <c r="I50" s="174">
        <f>SUM(I39,I43,I46,I49)</f>
        <v>45792.159999999996</v>
      </c>
    </row>
    <row r="51" spans="1:9" s="173" customFormat="1" ht="11.25">
      <c r="A51" s="248">
        <f>QUANTITATIVO!A73</f>
        <v>4</v>
      </c>
      <c r="B51" s="373" t="str">
        <f>QUANTITATIVO!B73</f>
        <v>REVESTIMENTOS</v>
      </c>
      <c r="C51" s="374"/>
      <c r="D51" s="374"/>
      <c r="E51" s="374"/>
      <c r="F51" s="374"/>
      <c r="G51" s="374"/>
      <c r="H51" s="374"/>
      <c r="I51" s="375"/>
    </row>
    <row r="52" spans="1:9" ht="11.25">
      <c r="A52" s="248" t="str">
        <f>QUANTITATIVO!A74</f>
        <v>4.1</v>
      </c>
      <c r="B52" s="373" t="str">
        <f>QUANTITATIVO!B74</f>
        <v>REVESTIMENTO EM PINTURA</v>
      </c>
      <c r="C52" s="374"/>
      <c r="D52" s="374"/>
      <c r="E52" s="374"/>
      <c r="F52" s="374"/>
      <c r="G52" s="374"/>
      <c r="H52" s="374"/>
      <c r="I52" s="375"/>
    </row>
    <row r="53" spans="1:9" ht="22.5">
      <c r="A53" s="154" t="str">
        <f>QUANTITATIVO!A75</f>
        <v>4.1.1</v>
      </c>
      <c r="B53" s="146" t="str">
        <f>QUANTITATIVO!B75</f>
        <v>SINAPI COMPOSIÇÕES</v>
      </c>
      <c r="C53" s="81">
        <f>QUANTITATIVO!C75</f>
        <v>72815</v>
      </c>
      <c r="D53" s="147" t="str">
        <f>QUANTITATIVO!D75</f>
        <v>APLICACAO DE TINTA A BASE DE EPOXI </v>
      </c>
      <c r="E53" s="148" t="str">
        <f>QUANTITATIVO!L75</f>
        <v>M2</v>
      </c>
      <c r="F53" s="82">
        <f>QUANTITATIVO!M75</f>
        <v>137.41</v>
      </c>
      <c r="G53" s="83">
        <v>50.71</v>
      </c>
      <c r="H53" s="83">
        <f>ROUND(G53*(1+$G$3),2)</f>
        <v>61.87</v>
      </c>
      <c r="I53" s="89">
        <f>ROUND(F53*H53,2)</f>
        <v>8501.56</v>
      </c>
    </row>
    <row r="54" spans="1:9" ht="22.5">
      <c r="A54" s="154" t="str">
        <f>QUANTITATIVO!A79</f>
        <v>4.1.2</v>
      </c>
      <c r="B54" s="146" t="str">
        <f>QUANTITATIVO!B79</f>
        <v>SINAPI COMPOSIÇÕES</v>
      </c>
      <c r="C54" s="81" t="str">
        <f>QUANTITATIVO!C79</f>
        <v>79497/001</v>
      </c>
      <c r="D54" s="147" t="str">
        <f>QUANTITATIVO!D79</f>
        <v>PINTURA A OLEO, 3 DEMAOS</v>
      </c>
      <c r="E54" s="148" t="str">
        <f>QUANTITATIVO!L79</f>
        <v>M2</v>
      </c>
      <c r="F54" s="82">
        <f>QUANTITATIVO!M79</f>
        <v>10.080000000000002</v>
      </c>
      <c r="G54" s="83">
        <v>24.77</v>
      </c>
      <c r="H54" s="83">
        <f>ROUND(G54*(1+$G$3),2)</f>
        <v>30.22</v>
      </c>
      <c r="I54" s="89">
        <f>ROUND(F54*H54,2)</f>
        <v>304.62</v>
      </c>
    </row>
    <row r="55" spans="1:9" ht="45">
      <c r="A55" s="154" t="str">
        <f>QUANTITATIVO!A81</f>
        <v>4.1.3</v>
      </c>
      <c r="B55" s="146" t="str">
        <f>QUANTITATIVO!B81</f>
        <v>SINAPI COMPOSIÇÕES</v>
      </c>
      <c r="C55" s="81">
        <f>QUANTITATIVO!C81</f>
        <v>100754</v>
      </c>
      <c r="D55" s="147" t="str">
        <f>QUANTITATIVO!D81</f>
        <v>PINTURA COM TINTA ACRÍLICA DE ACABAMENTO APLICADA A ROLO OU PINCEL SOB  SUPERFÍCIES METÁLICAS (EXCETO PERFIL) EXECUTADO EM OBRA (02 DEMÃOS)</v>
      </c>
      <c r="E55" s="148" t="str">
        <f>QUANTITATIVO!L81</f>
        <v>M2</v>
      </c>
      <c r="F55" s="82">
        <f>QUANTITATIVO!M81</f>
        <v>6</v>
      </c>
      <c r="G55" s="83">
        <v>24.34</v>
      </c>
      <c r="H55" s="83">
        <f>ROUND(G55*(1+$G$3),2)</f>
        <v>29.69</v>
      </c>
      <c r="I55" s="89">
        <f>ROUND(F55*H55,2)</f>
        <v>178.14</v>
      </c>
    </row>
    <row r="56" spans="1:9" ht="11.25">
      <c r="A56" s="227"/>
      <c r="B56" s="228"/>
      <c r="C56" s="229"/>
      <c r="D56" s="230"/>
      <c r="E56" s="231"/>
      <c r="F56" s="232"/>
      <c r="G56" s="233"/>
      <c r="H56" s="210" t="s">
        <v>231</v>
      </c>
      <c r="I56" s="211">
        <f>SUM(I53:I55)</f>
        <v>8984.32</v>
      </c>
    </row>
    <row r="57" spans="1:9" ht="11.25">
      <c r="A57" s="222" t="str">
        <f>QUANTITATIVO!A83</f>
        <v>4.2</v>
      </c>
      <c r="B57" s="359" t="str">
        <f>QUANTITATIVO!B83</f>
        <v>REVESTIMENTO EM PISO CERÂMICO</v>
      </c>
      <c r="C57" s="360"/>
      <c r="D57" s="360"/>
      <c r="E57" s="360"/>
      <c r="F57" s="360"/>
      <c r="G57" s="360"/>
      <c r="H57" s="360"/>
      <c r="I57" s="361"/>
    </row>
    <row r="58" spans="1:9" ht="45">
      <c r="A58" s="154" t="str">
        <f>QUANTITATIVO!A84</f>
        <v>4.2.1</v>
      </c>
      <c r="B58" s="146" t="str">
        <f>QUANTITATIVO!B84</f>
        <v>SINAPI COMPOSIÇÕES</v>
      </c>
      <c r="C58" s="81">
        <f>QUANTITATIVO!C84</f>
        <v>87250</v>
      </c>
      <c r="D58" s="147" t="str">
        <f>QUANTITATIVO!D84</f>
        <v>REVESTIMENTO CERÂMICO PARA PISO COM PLACAS TIPO ESMALTADA EXTRA DE DIMENSÕES 45X45 CM APLICADA EM AMBIENTES DE ÁREA ENTRE 5 M2 E 10 M2. AF_06/2014</v>
      </c>
      <c r="E58" s="148" t="str">
        <f>QUANTITATIVO!L84</f>
        <v>M2</v>
      </c>
      <c r="F58" s="82">
        <v>44.19</v>
      </c>
      <c r="G58" s="83">
        <v>44.64</v>
      </c>
      <c r="H58" s="83">
        <f aca="true" t="shared" si="3" ref="H58:H82">ROUND(G58*(1+$G$3),2)</f>
        <v>54.46</v>
      </c>
      <c r="I58" s="89">
        <f>ROUND(F58*H58,2)</f>
        <v>2406.59</v>
      </c>
    </row>
    <row r="59" spans="1:9" ht="33.75">
      <c r="A59" s="154" t="str">
        <f>QUANTITATIVO!A87</f>
        <v>4.2.2</v>
      </c>
      <c r="B59" s="146" t="str">
        <f>QUANTITATIVO!B87</f>
        <v>SINAPI COMPOSIÇÕES</v>
      </c>
      <c r="C59" s="81">
        <f>QUANTITATIVO!C87</f>
        <v>88649</v>
      </c>
      <c r="D59" s="147" t="str">
        <f>QUANTITATIVO!D87</f>
        <v>RODAPÉ CERÂMICO DE 7CM DE ALTURA COM PLACAS TIPO ESMALTADA EXTRA DE DIMENSÕES 45X45CM. AF_06/2014</v>
      </c>
      <c r="E59" s="148" t="str">
        <f>QUANTITATIVO!L87</f>
        <v>M</v>
      </c>
      <c r="F59" s="82">
        <f>QUANTITATIVO!M87</f>
        <v>26.8</v>
      </c>
      <c r="G59" s="83">
        <v>6.43</v>
      </c>
      <c r="H59" s="83">
        <f t="shared" si="3"/>
        <v>7.84</v>
      </c>
      <c r="I59" s="89">
        <f>ROUND(F59*H59,2)</f>
        <v>210.11</v>
      </c>
    </row>
    <row r="60" spans="1:9" ht="11.25">
      <c r="A60" s="227"/>
      <c r="B60" s="228"/>
      <c r="C60" s="229"/>
      <c r="D60" s="230"/>
      <c r="E60" s="231"/>
      <c r="F60" s="232"/>
      <c r="G60" s="233"/>
      <c r="H60" s="210" t="s">
        <v>231</v>
      </c>
      <c r="I60" s="211">
        <f>SUM(I58:I59)</f>
        <v>2616.7000000000003</v>
      </c>
    </row>
    <row r="61" spans="1:9" s="173" customFormat="1" ht="11.25">
      <c r="A61" s="165"/>
      <c r="B61" s="166"/>
      <c r="C61" s="167"/>
      <c r="D61" s="168"/>
      <c r="E61" s="169"/>
      <c r="F61" s="170"/>
      <c r="G61" s="171"/>
      <c r="H61" s="172" t="s">
        <v>189</v>
      </c>
      <c r="I61" s="174">
        <f>I56+I60</f>
        <v>11601.02</v>
      </c>
    </row>
    <row r="62" spans="1:9" s="5" customFormat="1" ht="10.5">
      <c r="A62" s="222">
        <f>QUANTITATIVO!A90</f>
        <v>5</v>
      </c>
      <c r="B62" s="359" t="str">
        <f>QUANTITATIVO!B90</f>
        <v>INSTALAÇÕES HIDROSSANITÁRIAS - ESGOTO SANITÁRIO</v>
      </c>
      <c r="C62" s="360"/>
      <c r="D62" s="360"/>
      <c r="E62" s="360"/>
      <c r="F62" s="360"/>
      <c r="G62" s="360"/>
      <c r="H62" s="360"/>
      <c r="I62" s="361"/>
    </row>
    <row r="63" spans="1:9" ht="11.25">
      <c r="A63" s="222" t="str">
        <f>QUANTITATIVO!A91</f>
        <v>5.1</v>
      </c>
      <c r="B63" s="359" t="str">
        <f>QUANTITATIVO!B91</f>
        <v>MOVIMENTAÇÕES DE TERRA</v>
      </c>
      <c r="C63" s="360"/>
      <c r="D63" s="360"/>
      <c r="E63" s="360"/>
      <c r="F63" s="360"/>
      <c r="G63" s="360"/>
      <c r="H63" s="360"/>
      <c r="I63" s="361"/>
    </row>
    <row r="64" spans="1:9" ht="78.75">
      <c r="A64" s="154" t="str">
        <f>QUANTITATIVO!A92</f>
        <v>5.1.1</v>
      </c>
      <c r="B64" s="146" t="str">
        <f>QUANTITATIVO!B92</f>
        <v>SINAPI COMPOSIÇÕES</v>
      </c>
      <c r="C64" s="81">
        <f>QUANTITATIVO!C92</f>
        <v>90106</v>
      </c>
      <c r="D64" s="147" t="str">
        <f>QUANTITATIVO!D92</f>
        <v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</v>
      </c>
      <c r="E64" s="148" t="str">
        <f>QUANTITATIVO!L92</f>
        <v>M3</v>
      </c>
      <c r="F64" s="82">
        <f>QUANTITATIVO!M92</f>
        <v>10.4663</v>
      </c>
      <c r="G64" s="83">
        <v>5.19</v>
      </c>
      <c r="H64" s="83">
        <f t="shared" si="3"/>
        <v>6.33</v>
      </c>
      <c r="I64" s="89">
        <f aca="true" t="shared" si="4" ref="I64:I87">ROUND(F64*H64,2)</f>
        <v>66.25</v>
      </c>
    </row>
    <row r="65" spans="1:9" ht="33.75">
      <c r="A65" s="154" t="str">
        <f>QUANTITATIVO!A95</f>
        <v>5.1.2</v>
      </c>
      <c r="B65" s="146" t="str">
        <f>QUANTITATIVO!B95</f>
        <v>SINAPI COMPOSIÇÕES</v>
      </c>
      <c r="C65" s="81">
        <f>QUANTITATIVO!C95</f>
        <v>72917</v>
      </c>
      <c r="D65" s="147" t="str">
        <f>QUANTITATIVO!D95</f>
        <v>ESCAVACAO MECANICA DE VALA EM MATERIAL 2A. CATEGORIA DE 2,01 ATE 4,00M DE PROFUNDIDADE COM UTILIZACAO DE ESCAVADEIRA HIDRAULICA</v>
      </c>
      <c r="E65" s="148" t="str">
        <f>QUANTITATIVO!L95</f>
        <v>M3</v>
      </c>
      <c r="F65" s="82">
        <f>QUANTITATIVO!M95</f>
        <v>64.35000000000001</v>
      </c>
      <c r="G65" s="83">
        <v>11.67</v>
      </c>
      <c r="H65" s="83">
        <f>ROUND(G65*(1+$G$3),2)</f>
        <v>14.24</v>
      </c>
      <c r="I65" s="89">
        <f>ROUND(F65*H65,2)</f>
        <v>916.34</v>
      </c>
    </row>
    <row r="66" spans="1:9" ht="67.5">
      <c r="A66" s="154" t="str">
        <f>QUANTITATIVO!A99</f>
        <v>5.1.3</v>
      </c>
      <c r="B66" s="146" t="str">
        <f>QUANTITATIVO!B99</f>
        <v>SINAPI COMPOSIÇÕES</v>
      </c>
      <c r="C66" s="81">
        <f>QUANTITATIVO!C99</f>
        <v>93378</v>
      </c>
      <c r="D66" s="147" t="str">
        <f>QUANTITATIVO!D99</f>
        <v>REATERRO MECANIZADO DE VALA COM RETROESCAVADEIRA (CAPACIDADE DA CAÇAMBA DA RETRO: 0,26 M³ / POTÊNCIA: 88 HP), LARGURA ATÉ 0,8 M, PROFUNDIDADE ATÉ 1,5 M, COM SOLO DE 1ª CATEGORIA EM LOCAIS COM BAIXO NÍVEL DE INTERFERÊNCIA. AF_04/2016</v>
      </c>
      <c r="E66" s="148" t="str">
        <f>QUANTITATIVO!L99</f>
        <v>M3</v>
      </c>
      <c r="F66" s="82">
        <f>QUANTITATIVO!M99</f>
        <v>9.2628</v>
      </c>
      <c r="G66" s="83">
        <v>19.04</v>
      </c>
      <c r="H66" s="83">
        <f t="shared" si="3"/>
        <v>23.23</v>
      </c>
      <c r="I66" s="89">
        <f t="shared" si="4"/>
        <v>215.17</v>
      </c>
    </row>
    <row r="67" spans="1:9" ht="56.25">
      <c r="A67" s="154" t="str">
        <f>QUANTITATIVO!A103</f>
        <v>5.1.4</v>
      </c>
      <c r="B67" s="146" t="str">
        <f>QUANTITATIVO!B103</f>
        <v>SINAPI COMPOSIÇÕES</v>
      </c>
      <c r="C67" s="81">
        <f>QUANTITATIVO!C103</f>
        <v>100978</v>
      </c>
      <c r="D67" s="147" t="str">
        <f>QUANTITATIVO!D103</f>
        <v>CARGA, MANOBRA E DESCARGA DE SOLOS E MATERIAIS GRANULARES EM CAMINHÃO BASCULANTE 10 M³ - CARGA COM ESCAVADEIRA HIDRÁULICA (CAÇAMBA DE 1,20 m³ / 155 HP) E DESCARGA LIVRE (UNIDADE: M3). AF_07/2020</v>
      </c>
      <c r="E67" s="148" t="str">
        <f>QUANTITATIVO!L103</f>
        <v>M3</v>
      </c>
      <c r="F67" s="82">
        <f>QUANTITATIVO!M103</f>
        <v>65.55350000000001</v>
      </c>
      <c r="G67" s="83">
        <v>4.33</v>
      </c>
      <c r="H67" s="83">
        <f>ROUND(G67*(1+$G$3),2)</f>
        <v>5.28</v>
      </c>
      <c r="I67" s="89">
        <f>ROUND(F67*H67,2)</f>
        <v>346.12</v>
      </c>
    </row>
    <row r="68" spans="1:9" ht="33.75">
      <c r="A68" s="154" t="str">
        <f>QUANTITATIVO!A106</f>
        <v>5.1.5</v>
      </c>
      <c r="B68" s="146" t="str">
        <f>QUANTITATIVO!B106</f>
        <v>SINAPI COMPOSIÇÕES</v>
      </c>
      <c r="C68" s="81">
        <f>QUANTITATIVO!C106</f>
        <v>97914</v>
      </c>
      <c r="D68" s="147" t="str">
        <f>QUANTITATIVO!D106</f>
        <v>TRANSPORTE COM CAMINHÃO BASCULANTE DE 6 M3, EM VIA URBANA PAVIMENTADA, DMT ATÉ 30 KM (UNIDADE: M3XKM). AF_01/2018</v>
      </c>
      <c r="E68" s="148" t="str">
        <f>QUANTITATIVO!L106</f>
        <v>M3XKM</v>
      </c>
      <c r="F68" s="82">
        <f>QUANTITATIVO!M106</f>
        <v>983.3</v>
      </c>
      <c r="G68" s="83">
        <v>1.86</v>
      </c>
      <c r="H68" s="83">
        <f>ROUND(G68*(1+$G$3),2)</f>
        <v>2.27</v>
      </c>
      <c r="I68" s="89">
        <f>ROUND(F68*H68,2)</f>
        <v>2232.09</v>
      </c>
    </row>
    <row r="69" spans="1:9" ht="33.75">
      <c r="A69" s="154" t="str">
        <f>QUANTITATIVO!A108</f>
        <v>5.1.6</v>
      </c>
      <c r="B69" s="146" t="str">
        <f>QUANTITATIVO!B108</f>
        <v>SINAPI COMPOSIÇÕES</v>
      </c>
      <c r="C69" s="81">
        <f>QUANTITATIVO!C108</f>
        <v>101585</v>
      </c>
      <c r="D69" s="147" t="str">
        <f>QUANTITATIVO!D108</f>
        <v>ESCORAMENTO DE VALA, TIPO CONTÍNUO, COM PROFUNDIDADE DE 1,5 A 3,0 M, LARGURA MAIOR OU IGUAL A 1,5 M E MENOR QUE 2,5 M. AF_08/2020</v>
      </c>
      <c r="E69" s="148" t="str">
        <f>QUANTITATIVO!L108</f>
        <v>M2</v>
      </c>
      <c r="F69" s="82">
        <f>QUANTITATIVO!M108</f>
        <v>66</v>
      </c>
      <c r="G69" s="83">
        <v>72.38</v>
      </c>
      <c r="H69" s="83">
        <f>ROUND(G69*(1+$G$3),2)</f>
        <v>88.3</v>
      </c>
      <c r="I69" s="89">
        <f>ROUND(F69*H69,2)</f>
        <v>5827.8</v>
      </c>
    </row>
    <row r="70" spans="1:9" ht="11.25">
      <c r="A70" s="227"/>
      <c r="B70" s="228"/>
      <c r="C70" s="229"/>
      <c r="D70" s="230"/>
      <c r="E70" s="231"/>
      <c r="F70" s="232"/>
      <c r="G70" s="233"/>
      <c r="H70" s="210" t="s">
        <v>231</v>
      </c>
      <c r="I70" s="211">
        <f>SUM(I64:I69)</f>
        <v>9603.77</v>
      </c>
    </row>
    <row r="71" spans="1:9" s="173" customFormat="1" ht="11.25">
      <c r="A71" s="222" t="str">
        <f>QUANTITATIVO!A112</f>
        <v>5.2</v>
      </c>
      <c r="B71" s="359" t="str">
        <f>QUANTITATIVO!B112</f>
        <v>TUBOS, CONEXÕES E ACESSÓRIOS - FORNECIMENTO E INSTALAÇÃO</v>
      </c>
      <c r="C71" s="360"/>
      <c r="D71" s="360"/>
      <c r="E71" s="360"/>
      <c r="F71" s="360"/>
      <c r="G71" s="360"/>
      <c r="H71" s="360"/>
      <c r="I71" s="361"/>
    </row>
    <row r="72" spans="1:9" ht="45">
      <c r="A72" s="154" t="str">
        <f>QUANTITATIVO!A113</f>
        <v>5.2.1</v>
      </c>
      <c r="B72" s="146" t="str">
        <f>QUANTITATIVO!B113</f>
        <v>SINAPI COMPOSIÇÕES</v>
      </c>
      <c r="C72" s="81">
        <f>QUANTITATIVO!C113</f>
        <v>97903</v>
      </c>
      <c r="D72" s="147" t="str">
        <f>QUANTITATIVO!D113</f>
        <v>CAIXA ENTERRADA HIDRÁULICA RETANGULAR EM ALVENARIA COM TIJOLOS CERÂMICOS MACIÇOS, DIMENSÕES INTERNAS: 0,8X0,8X0,6 M PARA REDE DE ESGOTO. AF_05/2018</v>
      </c>
      <c r="E72" s="148" t="str">
        <f>QUANTITATIVO!L113</f>
        <v>UN</v>
      </c>
      <c r="F72" s="82">
        <f>QUANTITATIVO!M113</f>
        <v>2</v>
      </c>
      <c r="G72" s="83">
        <v>761.37</v>
      </c>
      <c r="H72" s="83">
        <f>ROUND(G72*(1+$G$3),2)</f>
        <v>928.87</v>
      </c>
      <c r="I72" s="89">
        <f>ROUND(F72*H72,2)</f>
        <v>1857.74</v>
      </c>
    </row>
    <row r="73" spans="1:9" ht="45">
      <c r="A73" s="154" t="str">
        <f>QUANTITATIVO!A115</f>
        <v>5.2.2</v>
      </c>
      <c r="B73" s="146" t="str">
        <f>QUANTITATIVO!B115</f>
        <v>SINAPI COMPOSIÇÕES</v>
      </c>
      <c r="C73" s="81">
        <f>QUANTITATIVO!C115</f>
        <v>89707</v>
      </c>
      <c r="D73" s="147" t="str">
        <f>QUANTITATIVO!D115</f>
        <v>CAIXA SIFONADA, PVC, DN 100 X 100 X 50 MM, JUNTA ELÁSTICA, FORNECIDA E INSTALADA EM RAMAL DE DESCARGA OU EM RAMAL DE ESGOTO SANITÁRIO. AF_12/2014</v>
      </c>
      <c r="E73" s="148" t="str">
        <f>QUANTITATIVO!L115</f>
        <v>UN</v>
      </c>
      <c r="F73" s="82">
        <f>QUANTITATIVO!M115</f>
        <v>4</v>
      </c>
      <c r="G73" s="83">
        <v>26.82</v>
      </c>
      <c r="H73" s="83">
        <f t="shared" si="3"/>
        <v>32.72</v>
      </c>
      <c r="I73" s="89">
        <f t="shared" si="4"/>
        <v>130.88</v>
      </c>
    </row>
    <row r="74" spans="1:9" ht="22.5">
      <c r="A74" s="154" t="str">
        <f>QUANTITATIVO!A117</f>
        <v>5.2.3</v>
      </c>
      <c r="B74" s="146" t="str">
        <f>QUANTITATIVO!B117</f>
        <v>SINAPI COMPOSIÇÕES</v>
      </c>
      <c r="C74" s="81">
        <f>QUANTITATIVO!C117</f>
        <v>86881</v>
      </c>
      <c r="D74" s="147" t="str">
        <f>QUANTITATIVO!D117</f>
        <v>SIFÃO DO TIPO GARRAFA EM METAL CROMADO 1 X 1.1/2 - FORNECIMENTO E INSTALAÇÃO. AF_01/2020</v>
      </c>
      <c r="E74" s="148" t="str">
        <f>QUANTITATIVO!L117</f>
        <v>UN</v>
      </c>
      <c r="F74" s="82">
        <f>QUANTITATIVO!M117</f>
        <v>5</v>
      </c>
      <c r="G74" s="83">
        <v>171.23</v>
      </c>
      <c r="H74" s="83">
        <f t="shared" si="3"/>
        <v>208.9</v>
      </c>
      <c r="I74" s="89">
        <f t="shared" si="4"/>
        <v>1044.5</v>
      </c>
    </row>
    <row r="75" spans="1:9" s="212" customFormat="1" ht="22.5">
      <c r="A75" s="256" t="str">
        <f>QUANTITATIVO!A119</f>
        <v>5.2.4</v>
      </c>
      <c r="B75" s="257" t="str">
        <f>QUANTITATIVO!B119</f>
        <v>COMPOSIÇÕES</v>
      </c>
      <c r="C75" s="258" t="str">
        <f>QUANTITATIVO!C119</f>
        <v>COMP09</v>
      </c>
      <c r="D75" s="259" t="str">
        <f>QUANTITATIVO!D119</f>
        <v>VALVULA EM METAL CROMADO PARA LAVATORIO, 1 " SEM LADRAO - FORNECIMENTO E INSTALAÇÃO.</v>
      </c>
      <c r="E75" s="260" t="str">
        <f>QUANTITATIVO!L119</f>
        <v>UND</v>
      </c>
      <c r="F75" s="261">
        <f>QUANTITATIVO!M119</f>
        <v>4</v>
      </c>
      <c r="G75" s="262">
        <v>46.5</v>
      </c>
      <c r="H75" s="262">
        <f t="shared" si="3"/>
        <v>56.73</v>
      </c>
      <c r="I75" s="263">
        <f t="shared" si="4"/>
        <v>226.92</v>
      </c>
    </row>
    <row r="76" spans="1:9" ht="45">
      <c r="A76" s="154" t="str">
        <f>QUANTITATIVO!A121</f>
        <v>5.2.5</v>
      </c>
      <c r="B76" s="146" t="str">
        <f>QUANTITATIVO!B121</f>
        <v>SINAPI COMPOSIÇÕES</v>
      </c>
      <c r="C76" s="81">
        <f>QUANTITATIVO!C121</f>
        <v>89728</v>
      </c>
      <c r="D76" s="147" t="str">
        <f>QUANTITATIVO!D121</f>
        <v>CURVA CURTA 90 GRAUS, PVC, SERIE NORMAL, ESGOTO PREDIAL, DN 40 MM, JUNTA SOLDÁVEL, FORNECIDO E INSTALADO EM RAMAL DE DESCARGA OU RAMAL DE ESGOTO SANITÁRIO. AF_12/2014</v>
      </c>
      <c r="E76" s="148" t="str">
        <f>QUANTITATIVO!L121</f>
        <v>UN</v>
      </c>
      <c r="F76" s="82">
        <f>QUANTITATIVO!M121</f>
        <v>8</v>
      </c>
      <c r="G76" s="83">
        <v>9.8</v>
      </c>
      <c r="H76" s="83">
        <f t="shared" si="3"/>
        <v>11.96</v>
      </c>
      <c r="I76" s="89">
        <f t="shared" si="4"/>
        <v>95.68</v>
      </c>
    </row>
    <row r="77" spans="1:9" ht="45">
      <c r="A77" s="154" t="str">
        <f>QUANTITATIVO!A125</f>
        <v>5.2.7</v>
      </c>
      <c r="B77" s="146" t="str">
        <f>QUANTITATIVO!B125</f>
        <v>SINAPI COMPOSIÇÕES</v>
      </c>
      <c r="C77" s="81">
        <f>QUANTITATIVO!C125</f>
        <v>89746</v>
      </c>
      <c r="D77" s="147" t="str">
        <f>QUANTITATIVO!D125</f>
        <v>JOELHO 45 GRAUS, PVC, SERIE NORMAL, ESGOTO PREDIAL, DN 100 MM, JUNTA ELÁSTICA, FORNECIDO E INSTALADO EM RAMAL DE DESCARGA OU RAMAL DE ESGOTO SANITÁRIO. AF_12/2014</v>
      </c>
      <c r="E77" s="148" t="str">
        <f>QUANTITATIVO!L125</f>
        <v>UN</v>
      </c>
      <c r="F77" s="82">
        <f>QUANTITATIVO!M125</f>
        <v>8</v>
      </c>
      <c r="G77" s="83">
        <v>21.95</v>
      </c>
      <c r="H77" s="83">
        <f t="shared" si="3"/>
        <v>26.78</v>
      </c>
      <c r="I77" s="89">
        <f t="shared" si="4"/>
        <v>214.24</v>
      </c>
    </row>
    <row r="78" spans="1:9" ht="45">
      <c r="A78" s="154" t="str">
        <f>QUANTITATIVO!A127</f>
        <v>5.2.8</v>
      </c>
      <c r="B78" s="146" t="str">
        <f>QUANTITATIVO!B127</f>
        <v>SINAPI COMPOSIÇÕES</v>
      </c>
      <c r="C78" s="81">
        <f>QUANTITATIVO!C127</f>
        <v>89732</v>
      </c>
      <c r="D78" s="147" t="str">
        <f>QUANTITATIVO!D127</f>
        <v>JOELHO 45 GRAUS, PVC, SERIE NORMAL, ESGOTO PREDIAL, DN 50 MM, JUNTA ELÁSTICA, FORNECIDO E INSTALADO EM RAMAL DE DESCARGA OU RAMAL DE ESGOTO SANITÁRIO. AF_12/2014</v>
      </c>
      <c r="E78" s="148" t="str">
        <f>QUANTITATIVO!L127</f>
        <v>UN</v>
      </c>
      <c r="F78" s="82">
        <f>QUANTITATIVO!M127</f>
        <v>2</v>
      </c>
      <c r="G78" s="83">
        <v>10.38</v>
      </c>
      <c r="H78" s="83">
        <f t="shared" si="3"/>
        <v>12.66</v>
      </c>
      <c r="I78" s="89">
        <f t="shared" si="4"/>
        <v>25.32</v>
      </c>
    </row>
    <row r="79" spans="1:9" ht="56.25">
      <c r="A79" s="154" t="str">
        <f>QUANTITATIVO!A131</f>
        <v>5.2.10</v>
      </c>
      <c r="B79" s="146" t="str">
        <f>QUANTITATIVO!B131</f>
        <v>SINAPI COMPOSIÇÕES</v>
      </c>
      <c r="C79" s="81">
        <f>QUANTITATIVO!C131</f>
        <v>89724</v>
      </c>
      <c r="D79" s="147" t="str">
        <f>QUANTITATIVO!D131</f>
        <v>JOELHO 90 GRAUS, PVC, SERIE NORMAL, ESGOTO PREDIAL, DN 40 MM, JUNTA SOLDÁVEL, FORNECIDO E INSTALADO EM RAMAL DE DESCARGA OU RAMAL DE ESGOTO
SANITÁRIO. AF_12/2014</v>
      </c>
      <c r="E79" s="148" t="str">
        <f>QUANTITATIVO!L131</f>
        <v>UN</v>
      </c>
      <c r="F79" s="82">
        <f>QUANTITATIVO!M131</f>
        <v>2</v>
      </c>
      <c r="G79" s="83">
        <v>9.22</v>
      </c>
      <c r="H79" s="83">
        <f t="shared" si="3"/>
        <v>11.25</v>
      </c>
      <c r="I79" s="89">
        <f t="shared" si="4"/>
        <v>22.5</v>
      </c>
    </row>
    <row r="80" spans="1:9" ht="45">
      <c r="A80" s="154" t="str">
        <f>QUANTITATIVO!A133</f>
        <v>5.2.11</v>
      </c>
      <c r="B80" s="146" t="str">
        <f>QUANTITATIVO!B133</f>
        <v>SINAPI COMPOSIÇÕES</v>
      </c>
      <c r="C80" s="81">
        <f>QUANTITATIVO!C133</f>
        <v>89724</v>
      </c>
      <c r="D80" s="147" t="str">
        <f>QUANTITATIVO!D133</f>
        <v>JOELHO 90 GRAUS, PVC, SERIE NORMAL, ESGOTO PREDIAL, DN 40 MM, JUNTA SOLDÁVEL, FORNECIDO E INSTALADO EM RAMAL DE DESCARGA OU RAMAL DE ESGOTO SANITÁRIO. AF_12/2014</v>
      </c>
      <c r="E80" s="148" t="str">
        <f>QUANTITATIVO!L133</f>
        <v>UN</v>
      </c>
      <c r="F80" s="82">
        <f>QUANTITATIVO!M133</f>
        <v>4</v>
      </c>
      <c r="G80" s="83">
        <v>9.22</v>
      </c>
      <c r="H80" s="83">
        <f t="shared" si="3"/>
        <v>11.25</v>
      </c>
      <c r="I80" s="89">
        <f t="shared" si="4"/>
        <v>45</v>
      </c>
    </row>
    <row r="81" spans="1:9" s="212" customFormat="1" ht="45">
      <c r="A81" s="256" t="str">
        <f>QUANTITATIVO!A135</f>
        <v>5.2.12</v>
      </c>
      <c r="B81" s="257" t="str">
        <f>QUANTITATIVO!B135</f>
        <v>COMPOSIÇÕES</v>
      </c>
      <c r="C81" s="258" t="str">
        <f>QUANTITATIVO!C135</f>
        <v>COMP10</v>
      </c>
      <c r="D81" s="259" t="str">
        <f>QUANTITATIVO!D135</f>
        <v>JUNCAO SIMPLES, PVC, DN 100 X 50 MM, SERIE NORMAL PARA ESGOTO PREDIAL FORNECIDO E INSTALADO EM RAMAL DE DESCARGA OU RAMAL DE ESGOTO SANITÁRIO</v>
      </c>
      <c r="E81" s="260" t="str">
        <f>QUANTITATIVO!L135</f>
        <v>UN</v>
      </c>
      <c r="F81" s="261">
        <f>QUANTITATIVO!M135</f>
        <v>4</v>
      </c>
      <c r="G81" s="262">
        <v>29.3</v>
      </c>
      <c r="H81" s="262">
        <f t="shared" si="3"/>
        <v>35.75</v>
      </c>
      <c r="I81" s="263">
        <f t="shared" si="4"/>
        <v>143</v>
      </c>
    </row>
    <row r="82" spans="1:9" ht="45">
      <c r="A82" s="154" t="str">
        <f>QUANTITATIVO!A137</f>
        <v>5.2.13</v>
      </c>
      <c r="B82" s="146" t="str">
        <f>QUANTITATIVO!B137</f>
        <v>SINAPI COMPOSIÇÕES</v>
      </c>
      <c r="C82" s="81">
        <f>QUANTITATIVO!C137</f>
        <v>89834</v>
      </c>
      <c r="D82" s="147" t="str">
        <f>QUANTITATIVO!D137</f>
        <v>JUNÇÃO SIMPLES, PVC, SERIE NORMAL, ESGOTO PREDIAL, DN 100 X 100 MM, JUNTA ELÁSTICA, FORNECIDO E INSTALADO EM PRUMADA DE ESGOTO SANITÁRIO OU VENTILAÇÃO. AF_12/2014</v>
      </c>
      <c r="E82" s="148" t="str">
        <f>QUANTITATIVO!L137</f>
        <v>UN</v>
      </c>
      <c r="F82" s="82">
        <f>QUANTITATIVO!M137</f>
        <v>8</v>
      </c>
      <c r="G82" s="83">
        <v>34.27</v>
      </c>
      <c r="H82" s="83">
        <f t="shared" si="3"/>
        <v>41.81</v>
      </c>
      <c r="I82" s="89">
        <f t="shared" si="4"/>
        <v>334.48</v>
      </c>
    </row>
    <row r="83" spans="1:9" ht="45">
      <c r="A83" s="154" t="str">
        <f>QUANTITATIVO!A141</f>
        <v>5.2.15</v>
      </c>
      <c r="B83" s="146" t="str">
        <f>QUANTITATIVO!B141</f>
        <v>SINAPI COMPOSIÇÕES</v>
      </c>
      <c r="C83" s="81">
        <f>QUANTITATIVO!C141</f>
        <v>89778</v>
      </c>
      <c r="D83" s="147" t="str">
        <f>QUANTITATIVO!D141</f>
        <v>LUVA SIMPLES, PVC, SERIE NORMAL, ESGOTO PREDIAL, DN 100 MM, JUNTA ELÁSTICA, FORNECIDO E INSTALADO EM RAMAL DE DESCARGA OU RAMAL DE ESGOTO SANITÁRIO. AF_12/2014</v>
      </c>
      <c r="E83" s="148" t="str">
        <f>QUANTITATIVO!L141</f>
        <v>UN</v>
      </c>
      <c r="F83" s="82">
        <f>QUANTITATIVO!M141</f>
        <v>12</v>
      </c>
      <c r="G83" s="83">
        <v>16.88</v>
      </c>
      <c r="H83" s="83">
        <f aca="true" t="shared" si="5" ref="H83:H99">ROUND(G83*(1+$G$3),2)</f>
        <v>20.59</v>
      </c>
      <c r="I83" s="89">
        <f t="shared" si="4"/>
        <v>247.08</v>
      </c>
    </row>
    <row r="84" spans="1:9" ht="45">
      <c r="A84" s="154" t="str">
        <f>QUANTITATIVO!A143</f>
        <v>5.2.16</v>
      </c>
      <c r="B84" s="146" t="str">
        <f>QUANTITATIVO!B143</f>
        <v>SINAPI COMPOSIÇÕES</v>
      </c>
      <c r="C84" s="81">
        <f>QUANTITATIVO!C143</f>
        <v>89813</v>
      </c>
      <c r="D84" s="147" t="str">
        <f>QUANTITATIVO!D143</f>
        <v>LUVA SIMPLES, PVC, SERIE NORMAL, ESGOTO PREDIAL, DN 50 MM, JUNTA ELÁSTICA, FORNECIDO E INSTALADO EM PRUMADA DE ESGOTO SANITÁRIO OU VENTILAÇÃO. AF_12/2014</v>
      </c>
      <c r="E84" s="148" t="str">
        <f>QUANTITATIVO!L143</f>
        <v>UN</v>
      </c>
      <c r="F84" s="82">
        <f>QUANTITATIVO!M143</f>
        <v>4</v>
      </c>
      <c r="G84" s="83">
        <v>5.96</v>
      </c>
      <c r="H84" s="83">
        <f t="shared" si="5"/>
        <v>7.27</v>
      </c>
      <c r="I84" s="89">
        <f t="shared" si="4"/>
        <v>29.08</v>
      </c>
    </row>
    <row r="85" spans="1:9" ht="45">
      <c r="A85" s="154" t="str">
        <f>QUANTITATIVO!A147</f>
        <v>5.2.18</v>
      </c>
      <c r="B85" s="146" t="str">
        <f>QUANTITATIVO!B147</f>
        <v>SINAPI COMPOSIÇÕES</v>
      </c>
      <c r="C85" s="81">
        <f>QUANTITATIVO!C147</f>
        <v>89714</v>
      </c>
      <c r="D85" s="147" t="str">
        <f>QUANTITATIVO!D147</f>
        <v>TUBO PVC, SERIE NORMAL, ESGOTO PREDIAL, DN 100 MM, FORNECIDO E INSTALADO EM RAMAL DE DESCARGA OU RAMAL DE ESGOTO SANITÁRIO. AF_12/2014</v>
      </c>
      <c r="E85" s="148" t="str">
        <f>QUANTITATIVO!L147</f>
        <v>M</v>
      </c>
      <c r="F85" s="82">
        <f>QUANTITATIVO!M147</f>
        <v>6.88</v>
      </c>
      <c r="G85" s="83">
        <v>51.87</v>
      </c>
      <c r="H85" s="83">
        <f t="shared" si="5"/>
        <v>63.28</v>
      </c>
      <c r="I85" s="89">
        <f t="shared" si="4"/>
        <v>435.37</v>
      </c>
    </row>
    <row r="86" spans="1:9" ht="45">
      <c r="A86" s="154" t="str">
        <f>QUANTITATIVO!A149</f>
        <v>5.2.19</v>
      </c>
      <c r="B86" s="146" t="str">
        <f>QUANTITATIVO!B149</f>
        <v>SINAPI COMPOSIÇÕES</v>
      </c>
      <c r="C86" s="81">
        <f>QUANTITATIVO!C149</f>
        <v>89714</v>
      </c>
      <c r="D86" s="147" t="str">
        <f>QUANTITATIVO!D149</f>
        <v>TUBO PVC, SERIE NORMAL, ESGOTO PREDIAL, DN 100 MM, FORNECIDO E INSTALADO EM RAMAL DE DESCARGA OU RAMAL DE ESGOTO SANITÁRIO. AF_12/2014</v>
      </c>
      <c r="E86" s="148" t="str">
        <f>QUANTITATIVO!L149</f>
        <v>M</v>
      </c>
      <c r="F86" s="82">
        <f>QUANTITATIVO!M149</f>
        <v>48.23</v>
      </c>
      <c r="G86" s="83">
        <v>51.87</v>
      </c>
      <c r="H86" s="83">
        <f t="shared" si="5"/>
        <v>63.28</v>
      </c>
      <c r="I86" s="89">
        <f t="shared" si="4"/>
        <v>3051.99</v>
      </c>
    </row>
    <row r="87" spans="1:9" ht="33.75">
      <c r="A87" s="154" t="str">
        <f>QUANTITATIVO!A151</f>
        <v>5.2.21</v>
      </c>
      <c r="B87" s="146" t="str">
        <f>QUANTITATIVO!B151</f>
        <v>SINAPI COMPOSIÇÕES</v>
      </c>
      <c r="C87" s="81">
        <f>QUANTITATIVO!C151</f>
        <v>89711</v>
      </c>
      <c r="D87" s="147" t="str">
        <f>QUANTITATIVO!D151</f>
        <v>TUBO PVC, SERIE NORMAL, ESGOTO PREDIAL, DN 40 MM, FORNECIDO E INSTALADO EM RAMAL DE DESCARGA OU RAMAL DE ESGOTO SANITÁRIO. AF_12/2014</v>
      </c>
      <c r="E87" s="148" t="str">
        <f>QUANTITATIVO!L151</f>
        <v>M</v>
      </c>
      <c r="F87" s="82">
        <f>QUANTITATIVO!M151</f>
        <v>7.33</v>
      </c>
      <c r="G87" s="83">
        <v>17.73</v>
      </c>
      <c r="H87" s="83">
        <f t="shared" si="5"/>
        <v>21.63</v>
      </c>
      <c r="I87" s="89">
        <f t="shared" si="4"/>
        <v>158.55</v>
      </c>
    </row>
    <row r="88" spans="1:9" ht="33.75">
      <c r="A88" s="154" t="str">
        <f>QUANTITATIVO!A153</f>
        <v>5.2.22</v>
      </c>
      <c r="B88" s="146" t="str">
        <f>QUANTITATIVO!B153</f>
        <v>SINAPI COMPOSIÇÕES</v>
      </c>
      <c r="C88" s="81">
        <f>QUANTITATIVO!C153</f>
        <v>89712</v>
      </c>
      <c r="D88" s="147" t="str">
        <f>QUANTITATIVO!D153</f>
        <v>TUBO PVC, SERIE NORMAL, ESGOTO PREDIAL, DN 50 MM, FORNECIDO E INSTALADO EM RAMAL DE DESCARGA OU RAMAL DE ESGOTO SANITÁRIO. AF_12/2014</v>
      </c>
      <c r="E88" s="148" t="str">
        <f>QUANTITATIVO!L153</f>
        <v>M</v>
      </c>
      <c r="F88" s="82">
        <f>QUANTITATIVO!M153</f>
        <v>6</v>
      </c>
      <c r="G88" s="83">
        <v>26.49</v>
      </c>
      <c r="H88" s="83">
        <f t="shared" si="5"/>
        <v>32.32</v>
      </c>
      <c r="I88" s="89">
        <f>ROUND(F88*H88,2)</f>
        <v>193.92</v>
      </c>
    </row>
    <row r="89" spans="1:9" ht="45">
      <c r="A89" s="154" t="str">
        <f>QUANTITATIVO!A155</f>
        <v>5.2.23</v>
      </c>
      <c r="B89" s="146" t="str">
        <f>QUANTITATIVO!B155</f>
        <v>SINAPI COMPOSIÇÕES</v>
      </c>
      <c r="C89" s="81">
        <f>QUANTITATIVO!C155</f>
        <v>95472</v>
      </c>
      <c r="D89" s="147" t="str">
        <f>QUANTITATIVO!D155</f>
        <v>VASO SANITARIO SIFONADO CONVENCIONAL PARA PCD SEM FURO FRONTAL COM LOUÇA BRANCA SEM ASSENTO, INCLUSO CONJUNTO DE LIGAÇÃO PARA BACIA SANITÁRIA AJUSTÁVEL</v>
      </c>
      <c r="E89" s="148" t="str">
        <f>QUANTITATIVO!L155</f>
        <v>UN</v>
      </c>
      <c r="F89" s="82">
        <f>QUANTITATIVO!M155</f>
        <v>1</v>
      </c>
      <c r="G89" s="83">
        <v>704.73</v>
      </c>
      <c r="H89" s="83">
        <f>ROUND(G89*(1+$G$3),2)</f>
        <v>859.77</v>
      </c>
      <c r="I89" s="89">
        <f>ROUND(F89*H89,2)</f>
        <v>859.77</v>
      </c>
    </row>
    <row r="90" spans="1:9" ht="45">
      <c r="A90" s="154" t="str">
        <f>QUANTITATIVO!A157</f>
        <v>5.2.24</v>
      </c>
      <c r="B90" s="146" t="str">
        <f>QUANTITATIVO!B157</f>
        <v>SINAPI COMPOSIÇÕES</v>
      </c>
      <c r="C90" s="81">
        <f>QUANTITATIVO!C157</f>
        <v>86932</v>
      </c>
      <c r="D90" s="147" t="str">
        <f>QUANTITATIVO!D157</f>
        <v>VASO SANITÁRIO SIFONADO COM CAIXA ACOPLADA LOUÇA BRANCA - PADRÃO MÉDIO, INCLUSO ENGATE FLEXÍVEL EM METAL CROMADO, 1/2 X 40CM -FORNECIMENTO E INSTALAÇÃO. AF_01/2020</v>
      </c>
      <c r="E90" s="148" t="str">
        <f>QUANTITATIVO!L157</f>
        <v>UN</v>
      </c>
      <c r="F90" s="82">
        <f>QUANTITATIVO!M157</f>
        <v>8</v>
      </c>
      <c r="G90" s="83">
        <v>444.32</v>
      </c>
      <c r="H90" s="83">
        <f>ROUND(G90*(1+$G$3),2)</f>
        <v>542.07</v>
      </c>
      <c r="I90" s="89">
        <f>ROUND(F90*H90,2)</f>
        <v>4336.56</v>
      </c>
    </row>
    <row r="91" spans="1:9" ht="22.5">
      <c r="A91" s="154" t="str">
        <f>QUANTITATIVO!A160</f>
        <v>5.2.25</v>
      </c>
      <c r="B91" s="146" t="str">
        <f>QUANTITATIVO!B160</f>
        <v>SINAPI COMPOSIÇÕES</v>
      </c>
      <c r="C91" s="81">
        <f>QUANTITATIVO!C160</f>
        <v>100851</v>
      </c>
      <c r="D91" s="147" t="str">
        <f>QUANTITATIVO!D160</f>
        <v>ASSENTO SANITÁRIO INFANTIL - FORNECIMENTO E INSTALACAO. AF_01/2020</v>
      </c>
      <c r="E91" s="148" t="str">
        <f>QUANTITATIVO!L160</f>
        <v>UN</v>
      </c>
      <c r="F91" s="82">
        <f>QUANTITATIVO!M160</f>
        <v>9</v>
      </c>
      <c r="G91" s="83">
        <v>62.28</v>
      </c>
      <c r="H91" s="83">
        <f>ROUND(G91*(1+$G$3),2)</f>
        <v>75.98</v>
      </c>
      <c r="I91" s="89">
        <f>ROUND(F91*H91,2)</f>
        <v>683.82</v>
      </c>
    </row>
    <row r="92" spans="1:9" ht="22.5">
      <c r="A92" s="154" t="str">
        <f>QUANTITATIVO!A162</f>
        <v>5.2.26</v>
      </c>
      <c r="B92" s="146" t="str">
        <f>QUANTITATIVO!B162</f>
        <v>SINAPI INSUMOS</v>
      </c>
      <c r="C92" s="81">
        <f>QUANTITATIVO!C162</f>
        <v>11698</v>
      </c>
      <c r="D92" s="147" t="str">
        <f>QUANTITATIVO!D162</f>
        <v>MICTORIO COLETIVO ACO INOX (AISI 304), E = 0,8 MM, DE *100 X 50 X 35* CM (C X A X P)</v>
      </c>
      <c r="E92" s="148" t="str">
        <f>QUANTITATIVO!L162</f>
        <v>UN</v>
      </c>
      <c r="F92" s="82">
        <f>QUANTITATIVO!M162</f>
        <v>2</v>
      </c>
      <c r="G92" s="83">
        <v>635.8</v>
      </c>
      <c r="H92" s="83">
        <f>ROUND(G92*(1+$G$3),2)</f>
        <v>775.68</v>
      </c>
      <c r="I92" s="89">
        <f>ROUND(F92*H92,2)</f>
        <v>1551.36</v>
      </c>
    </row>
    <row r="93" spans="1:9" ht="11.25">
      <c r="A93" s="227"/>
      <c r="B93" s="228"/>
      <c r="C93" s="229"/>
      <c r="D93" s="230"/>
      <c r="E93" s="231"/>
      <c r="F93" s="232"/>
      <c r="G93" s="233"/>
      <c r="H93" s="210" t="s">
        <v>231</v>
      </c>
      <c r="I93" s="211">
        <f>SUM(I72:I92)</f>
        <v>15687.760000000002</v>
      </c>
    </row>
    <row r="94" spans="1:9" ht="11.25">
      <c r="A94" s="165"/>
      <c r="B94" s="166"/>
      <c r="C94" s="167"/>
      <c r="D94" s="168"/>
      <c r="E94" s="169"/>
      <c r="F94" s="170"/>
      <c r="G94" s="171"/>
      <c r="H94" s="172" t="s">
        <v>189</v>
      </c>
      <c r="I94" s="174">
        <f>I93+I70</f>
        <v>25291.530000000002</v>
      </c>
    </row>
    <row r="95" spans="1:9" ht="11.25">
      <c r="A95" s="222">
        <f>QUANTITATIVO!A164</f>
        <v>6</v>
      </c>
      <c r="B95" s="359" t="str">
        <f>QUANTITATIVO!B164</f>
        <v>INSTALAÇÕES HIDROSSANITÁRIAS - VENTILAÇÃO</v>
      </c>
      <c r="C95" s="360"/>
      <c r="D95" s="360"/>
      <c r="E95" s="360"/>
      <c r="F95" s="360"/>
      <c r="G95" s="360"/>
      <c r="H95" s="360"/>
      <c r="I95" s="361"/>
    </row>
    <row r="96" spans="1:9" ht="11.25">
      <c r="A96" s="222" t="str">
        <f>QUANTITATIVO!A165</f>
        <v>6.1</v>
      </c>
      <c r="B96" s="359" t="str">
        <f>QUANTITATIVO!B165</f>
        <v>TUBOS, CONEXÕES E ACESSÓRIOS - FORNECIMENTO E INSTALAÇÃO - VENTILAÇÃO</v>
      </c>
      <c r="C96" s="360"/>
      <c r="D96" s="360"/>
      <c r="E96" s="360"/>
      <c r="F96" s="360"/>
      <c r="G96" s="360"/>
      <c r="H96" s="360"/>
      <c r="I96" s="361"/>
    </row>
    <row r="97" spans="1:9" ht="45">
      <c r="A97" s="154" t="str">
        <f>QUANTITATIVO!A166</f>
        <v>6.1.1</v>
      </c>
      <c r="B97" s="146" t="str">
        <f>QUANTITATIVO!B166</f>
        <v>SINAPI COMPOSIÇÕES</v>
      </c>
      <c r="C97" s="81">
        <f>QUANTITATIVO!C166</f>
        <v>89801</v>
      </c>
      <c r="D97" s="147" t="str">
        <f>QUANTITATIVO!D166</f>
        <v>JOELHO 90 GRAUS, PVC, SERIE NORMAL, ESGOTO PREDIAL, DN 50 MM, JUNTA ELÁSTICA, FORNECIDO E INSTALADO EM PRUMADA DE ESGOTO SANITÁRIO OU VENTILAÇÃO. AF_12/2014</v>
      </c>
      <c r="E97" s="148" t="str">
        <f>QUANTITATIVO!L166</f>
        <v>UN</v>
      </c>
      <c r="F97" s="82">
        <f>QUANTITATIVO!M166</f>
        <v>4</v>
      </c>
      <c r="G97" s="83">
        <v>6.05</v>
      </c>
      <c r="H97" s="83">
        <f>ROUND(G97*(1+$G$3),2)</f>
        <v>7.38</v>
      </c>
      <c r="I97" s="89">
        <f>ROUND(F97*H97,2)</f>
        <v>29.52</v>
      </c>
    </row>
    <row r="98" spans="1:9" ht="22.5">
      <c r="A98" s="154" t="str">
        <f>QUANTITATIVO!A168</f>
        <v>6.1.2</v>
      </c>
      <c r="B98" s="146" t="str">
        <f>QUANTITATIVO!B168</f>
        <v>SINAPI INSUMOS</v>
      </c>
      <c r="C98" s="81">
        <f>QUANTITATIVO!C168</f>
        <v>39319</v>
      </c>
      <c r="D98" s="147" t="str">
        <f>QUANTITATIVO!D168</f>
        <v>TERMINAL DE VENTILACAO, 50 MM, SERIE NORMAL, ESGOTO PREDIAL</v>
      </c>
      <c r="E98" s="148" t="str">
        <f>QUANTITATIVO!L168</f>
        <v>UN</v>
      </c>
      <c r="F98" s="82">
        <f>QUANTITATIVO!M168</f>
        <v>2</v>
      </c>
      <c r="G98" s="83">
        <v>6.17</v>
      </c>
      <c r="H98" s="83">
        <f t="shared" si="5"/>
        <v>7.53</v>
      </c>
      <c r="I98" s="89">
        <f>ROUND(F98*H98,2)</f>
        <v>15.06</v>
      </c>
    </row>
    <row r="99" spans="1:9" ht="33.75">
      <c r="A99" s="154" t="str">
        <f>QUANTITATIVO!A170</f>
        <v>6.1.3</v>
      </c>
      <c r="B99" s="146" t="str">
        <f>QUANTITATIVO!B170</f>
        <v>SINAPI COMPOSIÇÕES</v>
      </c>
      <c r="C99" s="81">
        <f>QUANTITATIVO!C170</f>
        <v>89798</v>
      </c>
      <c r="D99" s="147" t="str">
        <f>QUANTITATIVO!D170</f>
        <v>TUBO PVC, SERIE NORMAL, ESGOTO PREDIAL, DN 50 MM, FORNECIDO E INSTALADO EM PRUMADA DE ESGOTO SANITÁRIO OU VENTILAÇÃO. AF_12/2014</v>
      </c>
      <c r="E99" s="148" t="str">
        <f>QUANTITATIVO!L170</f>
        <v>M</v>
      </c>
      <c r="F99" s="82">
        <f>QUANTITATIVO!M170</f>
        <v>7.76</v>
      </c>
      <c r="G99" s="83">
        <v>11.15</v>
      </c>
      <c r="H99" s="83">
        <f t="shared" si="5"/>
        <v>13.6</v>
      </c>
      <c r="I99" s="89">
        <f>ROUND(F99*H99,2)</f>
        <v>105.54</v>
      </c>
    </row>
    <row r="100" spans="1:9" s="264" customFormat="1" ht="45">
      <c r="A100" s="256" t="str">
        <f>QUANTITATIVO!A172</f>
        <v>6.1.4</v>
      </c>
      <c r="B100" s="257" t="str">
        <f>QUANTITATIVO!B172</f>
        <v>SINAPI COMPOSIÇÕES</v>
      </c>
      <c r="C100" s="258">
        <f>QUANTITATIVO!C172</f>
        <v>89796</v>
      </c>
      <c r="D100" s="259" t="str">
        <f>QUANTITATIVO!D172</f>
        <v>TE, PVC, SERIE NORMAL, ESGOTO PREDIAL, DN 100 X 100 MM, JUNTA ELÁSTICA, FORNECIDO E INSTALADO EM RAMAL DE DESCARGA OU RAMAL DE ESGOTO SANITÁRIO. AF_12/2014</v>
      </c>
      <c r="E100" s="260" t="str">
        <f>QUANTITATIVO!L172</f>
        <v>UN</v>
      </c>
      <c r="F100" s="261">
        <f>QUANTITATIVO!M172</f>
        <v>2</v>
      </c>
      <c r="G100" s="262">
        <v>36.3</v>
      </c>
      <c r="H100" s="262">
        <f aca="true" t="shared" si="6" ref="H100:H131">ROUND(G100*(1+$G$3),2)</f>
        <v>44.29</v>
      </c>
      <c r="I100" s="263">
        <f>ROUND(F100*H100,2)</f>
        <v>88.58</v>
      </c>
    </row>
    <row r="101" spans="1:9" ht="11.25">
      <c r="A101" s="227"/>
      <c r="B101" s="228"/>
      <c r="C101" s="229"/>
      <c r="D101" s="230"/>
      <c r="E101" s="231"/>
      <c r="F101" s="232"/>
      <c r="G101" s="233"/>
      <c r="H101" s="210" t="s">
        <v>231</v>
      </c>
      <c r="I101" s="211">
        <f>SUM(I97:I100)</f>
        <v>238.7</v>
      </c>
    </row>
    <row r="102" spans="1:9" ht="11.25">
      <c r="A102" s="165"/>
      <c r="B102" s="166"/>
      <c r="C102" s="167"/>
      <c r="D102" s="168"/>
      <c r="E102" s="169"/>
      <c r="F102" s="170"/>
      <c r="G102" s="171"/>
      <c r="H102" s="172" t="s">
        <v>189</v>
      </c>
      <c r="I102" s="174">
        <f>I101</f>
        <v>238.7</v>
      </c>
    </row>
    <row r="103" spans="1:9" ht="11.25">
      <c r="A103" s="222">
        <f>QUANTITATIVO!A174</f>
        <v>7</v>
      </c>
      <c r="B103" s="359" t="str">
        <f>QUANTITATIVO!B174</f>
        <v>INSTALAÇÕES HIDROSSANITÁRIAS - ÁGUA FRIA</v>
      </c>
      <c r="C103" s="360"/>
      <c r="D103" s="360"/>
      <c r="E103" s="360"/>
      <c r="F103" s="360"/>
      <c r="G103" s="360"/>
      <c r="H103" s="360"/>
      <c r="I103" s="361"/>
    </row>
    <row r="104" spans="1:9" ht="11.25">
      <c r="A104" s="222" t="str">
        <f>QUANTITATIVO!A175</f>
        <v>7.1</v>
      </c>
      <c r="B104" s="359" t="str">
        <f>QUANTITATIVO!B175</f>
        <v>TUBOS, CONEXÕES E ACESSÓRIOS - FORNECIMENTO E INSTALAÇÃO</v>
      </c>
      <c r="C104" s="360"/>
      <c r="D104" s="360"/>
      <c r="E104" s="360"/>
      <c r="F104" s="360"/>
      <c r="G104" s="360"/>
      <c r="H104" s="360"/>
      <c r="I104" s="361"/>
    </row>
    <row r="105" spans="1:9" ht="22.5">
      <c r="A105" s="154" t="str">
        <f>QUANTITATIVO!A176</f>
        <v>7.1.1</v>
      </c>
      <c r="B105" s="146" t="str">
        <f>QUANTITATIVO!B176</f>
        <v>SINAPI COMPOSIÇÕES</v>
      </c>
      <c r="C105" s="81">
        <f>QUANTITATIVO!C176</f>
        <v>100860</v>
      </c>
      <c r="D105" s="147" t="str">
        <f>QUANTITATIVO!D176</f>
        <v>CHUVEIRO ELÉTRICO COMUM CORPO PLÁSTICO, TIPO DUCHA  FORNECIMENTO E INSTALAÇÃO. AF_01/2020</v>
      </c>
      <c r="E105" s="148" t="str">
        <f>QUANTITATIVO!L176</f>
        <v>UN</v>
      </c>
      <c r="F105" s="82">
        <f>QUANTITATIVO!M176</f>
        <v>2</v>
      </c>
      <c r="G105" s="83">
        <v>67.47</v>
      </c>
      <c r="H105" s="83">
        <f t="shared" si="6"/>
        <v>82.31</v>
      </c>
      <c r="I105" s="89">
        <f>ROUND(F105*H105,2)</f>
        <v>164.62</v>
      </c>
    </row>
    <row r="106" spans="1:9" s="4" customFormat="1" ht="33.75">
      <c r="A106" s="154" t="str">
        <f>QUANTITATIVO!A178</f>
        <v>7.1.2</v>
      </c>
      <c r="B106" s="146" t="str">
        <f>QUANTITATIVO!B178</f>
        <v>SINAPI COMPOSIÇÕES</v>
      </c>
      <c r="C106" s="81">
        <f>QUANTITATIVO!C178</f>
        <v>86906</v>
      </c>
      <c r="D106" s="147" t="str">
        <f>QUANTITATIVO!D178</f>
        <v>TORNEIRA CROMADA DE MESA, 1/2 OU 3/4, PARA LAVATÓRIO, PADRÃO POPULAR - FORNECIMENTO E INSTALAÇÃO. AF_01/2020</v>
      </c>
      <c r="E106" s="148" t="str">
        <f>QUANTITATIVO!L178</f>
        <v>UN</v>
      </c>
      <c r="F106" s="82">
        <f>QUANTITATIVO!M178</f>
        <v>15</v>
      </c>
      <c r="G106" s="83">
        <v>58.36</v>
      </c>
      <c r="H106" s="83">
        <f t="shared" si="6"/>
        <v>71.2</v>
      </c>
      <c r="I106" s="89">
        <f>ROUND(F106*H106,2)</f>
        <v>1068</v>
      </c>
    </row>
    <row r="107" spans="1:9" ht="45">
      <c r="A107" s="154" t="str">
        <f>QUANTITATIVO!A180</f>
        <v>7.1.3</v>
      </c>
      <c r="B107" s="146" t="str">
        <f>QUANTITATIVO!B180</f>
        <v>SINAPI COMPOSIÇÕES</v>
      </c>
      <c r="C107" s="81">
        <f>QUANTITATIVO!C180</f>
        <v>89987</v>
      </c>
      <c r="D107" s="147" t="str">
        <f>QUANTITATIVO!D180</f>
        <v>REGISTRO DE GAVETA BRUTO, LATÃO, ROSCÁVEL, 3/4", COM ACABAMENTO E CANOPLA CROMADOS. FORNECIDO E INSTALADO EM RAMAL DE ÁGUA. AF_12/2014</v>
      </c>
      <c r="E107" s="148" t="str">
        <f>QUANTITATIVO!L180</f>
        <v>UN</v>
      </c>
      <c r="F107" s="82">
        <f>QUANTITATIVO!M180</f>
        <v>5</v>
      </c>
      <c r="G107" s="83">
        <v>69.94</v>
      </c>
      <c r="H107" s="83">
        <f t="shared" si="6"/>
        <v>85.33</v>
      </c>
      <c r="I107" s="89">
        <f aca="true" t="shared" si="7" ref="I107:I113">ROUND(F107*H107,2)</f>
        <v>426.65</v>
      </c>
    </row>
    <row r="108" spans="1:9" s="264" customFormat="1" ht="22.5">
      <c r="A108" s="256" t="str">
        <f>QUANTITATIVO!A182</f>
        <v>7.1.4</v>
      </c>
      <c r="B108" s="257" t="str">
        <f>QUANTITATIVO!B182</f>
        <v>MEDIANA DE MERCADO</v>
      </c>
      <c r="C108" s="258" t="str">
        <f>QUANTITATIVO!C182</f>
        <v>MED01</v>
      </c>
      <c r="D108" s="259" t="str">
        <f>QUANTITATIVO!D182</f>
        <v>ENGATE FLEXÍVEL COBRE CROMADO COM CANOPLA 1/2"-30cm</v>
      </c>
      <c r="E108" s="260" t="str">
        <f>QUANTITATIVO!L182</f>
        <v>UN</v>
      </c>
      <c r="F108" s="261">
        <f>QUANTITATIVO!M182</f>
        <v>9</v>
      </c>
      <c r="G108" s="262">
        <f>MEDIANA!K10</f>
        <v>17.45</v>
      </c>
      <c r="H108" s="262">
        <f t="shared" si="6"/>
        <v>21.29</v>
      </c>
      <c r="I108" s="263">
        <f t="shared" si="7"/>
        <v>191.61</v>
      </c>
    </row>
    <row r="109" spans="1:9" ht="22.5">
      <c r="A109" s="154" t="str">
        <f>QUANTITATIVO!A184</f>
        <v>7.1.5</v>
      </c>
      <c r="B109" s="146" t="str">
        <f>QUANTITATIVO!B184</f>
        <v>SINAPI COMPOSIÇÕES</v>
      </c>
      <c r="C109" s="81">
        <f>QUANTITATIVO!C184</f>
        <v>86884</v>
      </c>
      <c r="D109" s="147" t="str">
        <f>QUANTITATIVO!D184</f>
        <v>ENGATE FLEXÍVEL EM PLÁSTICO BRANCO, 1/2 X 30CM - FORNECIMENTO E INSTALAÇÃO. AF_01/2020</v>
      </c>
      <c r="E109" s="148" t="str">
        <f>QUANTITATIVO!L184</f>
        <v>UN</v>
      </c>
      <c r="F109" s="82">
        <f>QUANTITATIVO!M184</f>
        <v>15</v>
      </c>
      <c r="G109" s="83">
        <v>7.44</v>
      </c>
      <c r="H109" s="83">
        <f t="shared" si="6"/>
        <v>9.08</v>
      </c>
      <c r="I109" s="89">
        <f t="shared" si="7"/>
        <v>136.2</v>
      </c>
    </row>
    <row r="110" spans="1:9" ht="56.25">
      <c r="A110" s="154" t="str">
        <f>QUANTITATIVO!A188</f>
        <v>7.1.7</v>
      </c>
      <c r="B110" s="146" t="str">
        <f>QUANTITATIVO!B188</f>
        <v>SINAPI COMPOSIÇÕES</v>
      </c>
      <c r="C110" s="81">
        <f>QUANTITATIVO!C188</f>
        <v>94656</v>
      </c>
      <c r="D110" s="147" t="str">
        <f>QUANTITATIVO!D188</f>
        <v>ADAPTADOR CURTO COM BOLSA E ROSCA PARA REGISTRO, PVC, SOLDÁVEL, DN  25 MM X 3/4 , INSTALADO EM RESERVAÇÃO DE ÁGUA DE EDIFICAÇÃO QUE POSSUA RESERVATÓRIO DE FIBRA/FIBROCIMENTO   FORNECIMENTO E INSTALAÇÃO. AF_06/2016</v>
      </c>
      <c r="E110" s="148" t="str">
        <f>QUANTITATIVO!L188</f>
        <v>UN</v>
      </c>
      <c r="F110" s="82">
        <f>QUANTITATIVO!M188</f>
        <v>8</v>
      </c>
      <c r="G110" s="83">
        <v>5.82</v>
      </c>
      <c r="H110" s="83">
        <f t="shared" si="6"/>
        <v>7.1</v>
      </c>
      <c r="I110" s="89">
        <f t="shared" si="7"/>
        <v>56.8</v>
      </c>
    </row>
    <row r="111" spans="1:9" s="212" customFormat="1" ht="45">
      <c r="A111" s="256" t="str">
        <f>QUANTITATIVO!A190</f>
        <v>7.1.8</v>
      </c>
      <c r="B111" s="257" t="str">
        <f>QUANTITATIVO!B190</f>
        <v>COMPOSIÇÕES</v>
      </c>
      <c r="C111" s="258" t="str">
        <f>QUANTITATIVO!C190</f>
        <v>COMP04</v>
      </c>
      <c r="D111" s="259" t="str">
        <f>QUANTITATIVO!D190</f>
        <v>BUCHA DE REDUCAO DE PVC, SOLDAVEL, LONGA, COM 40 X 25 MM, PARA AGUA FRIA PREDIAL, FORNECIDO E INSTALADO EM RAMAL DE ENCAMINHAMENTO. AF_12/2014</v>
      </c>
      <c r="E111" s="260" t="str">
        <f>QUANTITATIVO!L190</f>
        <v>UN</v>
      </c>
      <c r="F111" s="261">
        <f>QUANTITATIVO!M190</f>
        <v>3</v>
      </c>
      <c r="G111" s="262">
        <f>COMPOSIÇÕES!G31</f>
        <v>7.2700000000000005</v>
      </c>
      <c r="H111" s="262">
        <f t="shared" si="6"/>
        <v>8.87</v>
      </c>
      <c r="I111" s="263">
        <f t="shared" si="7"/>
        <v>26.61</v>
      </c>
    </row>
    <row r="112" spans="1:9" ht="33.75">
      <c r="A112" s="154" t="str">
        <f>QUANTITATIVO!A192</f>
        <v>7.1.9</v>
      </c>
      <c r="B112" s="146" t="str">
        <f>QUANTITATIVO!B192</f>
        <v>SINAPI COMPOSIÇÕES</v>
      </c>
      <c r="C112" s="81">
        <f>QUANTITATIVO!C192</f>
        <v>89364</v>
      </c>
      <c r="D112" s="147" t="str">
        <f>QUANTITATIVO!D192</f>
        <v>CURVA 90 GRAUS, PVC, SOLDÁVEL, DN 25MM, INSTALADO EM RAMAL OU SUB-RAMAL DE ÁGUA - FORNECIMENTO E INSTALAÇÃO. AF_12/2014</v>
      </c>
      <c r="E112" s="148" t="str">
        <f>QUANTITATIVO!L192</f>
        <v>UN</v>
      </c>
      <c r="F112" s="82">
        <f>QUANTITATIVO!M192</f>
        <v>14</v>
      </c>
      <c r="G112" s="83">
        <v>10.42</v>
      </c>
      <c r="H112" s="83">
        <f t="shared" si="6"/>
        <v>12.71</v>
      </c>
      <c r="I112" s="89">
        <f t="shared" si="7"/>
        <v>177.94</v>
      </c>
    </row>
    <row r="113" spans="1:9" ht="45">
      <c r="A113" s="154" t="str">
        <f>QUANTITATIVO!A194</f>
        <v>7.1.10</v>
      </c>
      <c r="B113" s="146" t="str">
        <f>QUANTITATIVO!B194</f>
        <v>SINAPI COMPOSIÇÕES</v>
      </c>
      <c r="C113" s="81">
        <f>QUANTITATIVO!C194</f>
        <v>89985</v>
      </c>
      <c r="D113" s="147" t="str">
        <f>QUANTITATIVO!D194</f>
        <v>REGISTRO DE PRESSÃO BRUTO, LATÃO, ROSCÁVEL, 3/4", COM ACABAMENTO E CANOPLA CROMADOS. FORNECIDO E INSTALADO EM RAMAL DE ÁGUA. AF_12/2014</v>
      </c>
      <c r="E113" s="148" t="str">
        <f>QUANTITATIVO!L194</f>
        <v>UN</v>
      </c>
      <c r="F113" s="82">
        <f>QUANTITATIVO!M194</f>
        <v>2</v>
      </c>
      <c r="G113" s="83">
        <v>66.62</v>
      </c>
      <c r="H113" s="83">
        <f t="shared" si="6"/>
        <v>81.28</v>
      </c>
      <c r="I113" s="89">
        <f t="shared" si="7"/>
        <v>162.56</v>
      </c>
    </row>
    <row r="114" spans="1:9" ht="33.75">
      <c r="A114" s="154" t="str">
        <f>QUANTITATIVO!A196</f>
        <v>7.1.11</v>
      </c>
      <c r="B114" s="146" t="str">
        <f>QUANTITATIVO!B196</f>
        <v>SINAPI COMPOSIÇÕES</v>
      </c>
      <c r="C114" s="81">
        <f>QUANTITATIVO!C196</f>
        <v>89402</v>
      </c>
      <c r="D114" s="147" t="str">
        <f>QUANTITATIVO!D196</f>
        <v>TUBO, PVC, SOLDÁVEL, DN 25MM, INSTALADO EM RAMAL DE DISTRIBUIÇÃO DE ÁGUA - FORNECIMENTO E INSTALAÇÃO. AF_12/2014</v>
      </c>
      <c r="E114" s="148" t="str">
        <f>QUANTITATIVO!L196</f>
        <v>M</v>
      </c>
      <c r="F114" s="82">
        <f>QUANTITATIVO!M196</f>
        <v>36</v>
      </c>
      <c r="G114" s="83">
        <v>8.65</v>
      </c>
      <c r="H114" s="83">
        <f t="shared" si="6"/>
        <v>10.55</v>
      </c>
      <c r="I114" s="89">
        <f>ROUND(F114*H114,2)</f>
        <v>379.8</v>
      </c>
    </row>
    <row r="115" spans="1:9" ht="33.75">
      <c r="A115" s="154" t="str">
        <f>QUANTITATIVO!A198</f>
        <v>7.1.12</v>
      </c>
      <c r="B115" s="146" t="str">
        <f>QUANTITATIVO!B198</f>
        <v>SINAPI COMPOSIÇÕES</v>
      </c>
      <c r="C115" s="81">
        <f>QUANTITATIVO!C198</f>
        <v>89448</v>
      </c>
      <c r="D115" s="147" t="str">
        <f>QUANTITATIVO!D198</f>
        <v>TUBO, PVC, SOLDÁVEL, DN 40MM, INSTALADO EM PRUMADA DE ÁGUA - FORNECIMENTO E INSTALAÇÃO. AF_12/2014</v>
      </c>
      <c r="E115" s="148" t="str">
        <f>QUANTITATIVO!L198</f>
        <v>M</v>
      </c>
      <c r="F115" s="82">
        <f>QUANTITATIVO!M198</f>
        <v>14</v>
      </c>
      <c r="G115" s="83">
        <v>13.62</v>
      </c>
      <c r="H115" s="83">
        <f t="shared" si="6"/>
        <v>16.62</v>
      </c>
      <c r="I115" s="89">
        <f>ROUND(F115*H115,2)</f>
        <v>232.68</v>
      </c>
    </row>
    <row r="116" spans="1:9" ht="33.75">
      <c r="A116" s="154" t="str">
        <f>QUANTITATIVO!A200</f>
        <v>7.1.13</v>
      </c>
      <c r="B116" s="146" t="str">
        <f>QUANTITATIVO!B200</f>
        <v>SINAPI COMPOSIÇÕES</v>
      </c>
      <c r="C116" s="81">
        <f>QUANTITATIVO!C200</f>
        <v>89440</v>
      </c>
      <c r="D116" s="147" t="str">
        <f>QUANTITATIVO!D200</f>
        <v>TE, PVC, SOLDÁVEL, DN 25MM, INSTALADO EM RAMAL DE DISTRIBUIÇÃO DE ÁGUA - FORNECIMENTO E INSTALAÇÃO. AF_12/2014</v>
      </c>
      <c r="E116" s="148" t="str">
        <f>QUANTITATIVO!L200</f>
        <v>UN</v>
      </c>
      <c r="F116" s="82">
        <f>QUANTITATIVO!M200</f>
        <v>10</v>
      </c>
      <c r="G116" s="83">
        <v>7.92</v>
      </c>
      <c r="H116" s="83">
        <f t="shared" si="6"/>
        <v>9.66</v>
      </c>
      <c r="I116" s="89">
        <f>ROUND(F116*H116,2)</f>
        <v>96.6</v>
      </c>
    </row>
    <row r="117" spans="1:9" ht="33.75">
      <c r="A117" s="154" t="str">
        <f>QUANTITATIVO!A202</f>
        <v>7.1.14</v>
      </c>
      <c r="B117" s="146" t="str">
        <f>QUANTITATIVO!B202</f>
        <v>SINAPI COMPOSIÇÕES</v>
      </c>
      <c r="C117" s="81">
        <f>QUANTITATIVO!C202</f>
        <v>89623</v>
      </c>
      <c r="D117" s="147" t="str">
        <f>QUANTITATIVO!D202</f>
        <v>TE, PVC, SOLDÁVEL, DN 40MM, INSTALADO EM RAMAL DE DISTRIBUIÇÃO DE ÁGUA - FORNECIMENTO E INSTALAÇÃO. AF_12/2014</v>
      </c>
      <c r="E117" s="148" t="str">
        <f>QUANTITATIVO!L202</f>
        <v>UN</v>
      </c>
      <c r="F117" s="82">
        <f>QUANTITATIVO!M202</f>
        <v>2</v>
      </c>
      <c r="G117" s="83">
        <v>16.59</v>
      </c>
      <c r="H117" s="83">
        <f t="shared" si="6"/>
        <v>20.24</v>
      </c>
      <c r="I117" s="89">
        <f>ROUND(F117*H117,2)</f>
        <v>40.48</v>
      </c>
    </row>
    <row r="118" spans="1:9" ht="22.5">
      <c r="A118" s="154" t="str">
        <f>QUANTITATIVO!A204</f>
        <v>7.1.15</v>
      </c>
      <c r="B118" s="146" t="str">
        <f>QUANTITATIVO!B204</f>
        <v>SINAPI INSUMOS</v>
      </c>
      <c r="C118" s="81">
        <f>QUANTITATIVO!C204</f>
        <v>7126</v>
      </c>
      <c r="D118" s="147" t="str">
        <f>QUANTITATIVO!D204</f>
        <v>TE REDUCAO PVC, ROSCAVEL, 90 GRAUS,  1.1/2" X 3/4",  AGUA FRIA PREDIAL</v>
      </c>
      <c r="E118" s="148" t="str">
        <f>QUANTITATIVO!L204</f>
        <v>UN    </v>
      </c>
      <c r="F118" s="82">
        <f>QUANTITATIVO!M204</f>
        <v>2</v>
      </c>
      <c r="G118" s="83">
        <v>22.12</v>
      </c>
      <c r="H118" s="83">
        <f t="shared" si="6"/>
        <v>26.99</v>
      </c>
      <c r="I118" s="89">
        <f>ROUND(F118*H118,2)</f>
        <v>53.98</v>
      </c>
    </row>
    <row r="119" spans="1:9" ht="59.25" customHeight="1">
      <c r="A119" s="154" t="str">
        <f>QUANTITATIVO!A206</f>
        <v>7.1.16</v>
      </c>
      <c r="B119" s="146" t="str">
        <f>QUANTITATIVO!B206</f>
        <v>SINAPI COMPOSIÇÕES</v>
      </c>
      <c r="C119" s="81">
        <f>QUANTITATIVO!C206</f>
        <v>94672</v>
      </c>
      <c r="D119" s="147" t="str">
        <f>QUANTITATIVO!D206</f>
        <v>JOELHO 90 GRAUS COM BUCHA DE LATÃO, PVC, SOLDÁVEL, DN 25 MM, X 3/4 INSTALADO EM RESERVAÇÃO DE ÁGUA DE EDIFICAÇÃO QUE POSSUA RESERVATÓRIO D
E FIBRA/FIBROCIMENTO FORNECIMENTO E INSTALAÇÃO. AF_06/2016</v>
      </c>
      <c r="E119" s="148" t="str">
        <f>QUANTITATIVO!L206</f>
        <v>UN</v>
      </c>
      <c r="F119" s="82">
        <f>QUANTITATIVO!M206</f>
        <v>5</v>
      </c>
      <c r="G119" s="83">
        <v>9.91</v>
      </c>
      <c r="H119" s="83">
        <f t="shared" si="6"/>
        <v>12.09</v>
      </c>
      <c r="I119" s="89">
        <f>ROUND(F119*H119,2)</f>
        <v>60.45</v>
      </c>
    </row>
    <row r="120" spans="1:9" ht="45">
      <c r="A120" s="154" t="str">
        <f>QUANTITATIVO!A208</f>
        <v>7.1.17</v>
      </c>
      <c r="B120" s="146" t="str">
        <f>QUANTITATIVO!B208</f>
        <v>SINAPI COMPOSIÇÕES</v>
      </c>
      <c r="C120" s="81">
        <f>QUANTITATIVO!C208</f>
        <v>89396</v>
      </c>
      <c r="D120" s="147" t="str">
        <f>QUANTITATIVO!D208</f>
        <v>TÊ COM BUCHA DE LATÃO NA BOLSA CENTRAL, PVC, SOLDÁVEL, DN 25MM X 1/2, INSTALADO EM RAMAL OU SUB-RAMAL DE ÁGUA - FORNECIMENTO E INSTALAÇÃO. AF_12/2014</v>
      </c>
      <c r="E120" s="148" t="str">
        <f>QUANTITATIVO!L208</f>
        <v>UN</v>
      </c>
      <c r="F120" s="82">
        <f>QUANTITATIVO!M208</f>
        <v>9</v>
      </c>
      <c r="G120" s="83">
        <v>18.74</v>
      </c>
      <c r="H120" s="83">
        <f t="shared" si="6"/>
        <v>22.86</v>
      </c>
      <c r="I120" s="89">
        <f>ROUND(F120*H120,2)</f>
        <v>205.74</v>
      </c>
    </row>
    <row r="121" spans="1:9" ht="33.75">
      <c r="A121" s="154" t="str">
        <f>QUANTITATIVO!A210</f>
        <v>7.1.18</v>
      </c>
      <c r="B121" s="146" t="str">
        <f>QUANTITATIVO!B210</f>
        <v>SINAPI COMPOSIÇÕES</v>
      </c>
      <c r="C121" s="81">
        <f>QUANTITATIVO!C210</f>
        <v>95547</v>
      </c>
      <c r="D121" s="147" t="str">
        <f>QUANTITATIVO!D210</f>
        <v>SABONETEIRA PLASTICA TIPO DISPENSER PARA SABONETE LIQUIDO COM RESERVATORIO 800 A 1500 ML, INCLUSO FIXAÇÃO. AF_01/2020</v>
      </c>
      <c r="E121" s="148" t="str">
        <f>QUANTITATIVO!L210</f>
        <v>UN</v>
      </c>
      <c r="F121" s="82">
        <f>QUANTITATIVO!M210</f>
        <v>3</v>
      </c>
      <c r="G121" s="83">
        <v>52.28</v>
      </c>
      <c r="H121" s="83">
        <f t="shared" si="6"/>
        <v>63.78</v>
      </c>
      <c r="I121" s="89">
        <f>ROUND(F121*H121,2)</f>
        <v>191.34</v>
      </c>
    </row>
    <row r="122" spans="1:9" ht="22.5">
      <c r="A122" s="154" t="str">
        <f>QUANTITATIVO!A212</f>
        <v>7.1.19</v>
      </c>
      <c r="B122" s="146" t="str">
        <f>QUANTITATIVO!B212</f>
        <v>SINAPI INSUMOS</v>
      </c>
      <c r="C122" s="81">
        <f>QUANTITATIVO!C212</f>
        <v>37401</v>
      </c>
      <c r="D122" s="147" t="str">
        <f>QUANTITATIVO!D212</f>
        <v>TOALHEIRO PLASTICO TIPO DISPENSER PARA PAPEL TOALHA INTERFOLHADO</v>
      </c>
      <c r="E122" s="148" t="str">
        <f>QUANTITATIVO!L212</f>
        <v>UN    </v>
      </c>
      <c r="F122" s="82">
        <f>QUANTITATIVO!M212</f>
        <v>4</v>
      </c>
      <c r="G122" s="83">
        <v>44.63</v>
      </c>
      <c r="H122" s="83">
        <f t="shared" si="6"/>
        <v>54.45</v>
      </c>
      <c r="I122" s="89">
        <f>ROUND(F122*H122,2)</f>
        <v>217.8</v>
      </c>
    </row>
    <row r="123" spans="1:9" ht="22.5">
      <c r="A123" s="154" t="str">
        <f>QUANTITATIVO!A214</f>
        <v>7.1.20</v>
      </c>
      <c r="B123" s="146" t="str">
        <f>QUANTITATIVO!B214</f>
        <v>MEDIANA DE MERCADO</v>
      </c>
      <c r="C123" s="81" t="str">
        <f>QUANTITATIVO!C214</f>
        <v>MED03</v>
      </c>
      <c r="D123" s="147" t="str">
        <f>QUANTITATIVO!D214</f>
        <v>PAPELEIRA PARA ROLO SIMPLES</v>
      </c>
      <c r="E123" s="148" t="str">
        <f>QUANTITATIVO!L214</f>
        <v>UN    </v>
      </c>
      <c r="F123" s="82">
        <f>QUANTITATIVO!M214</f>
        <v>9</v>
      </c>
      <c r="G123" s="83">
        <f>MEDIANA!K12</f>
        <v>49</v>
      </c>
      <c r="H123" s="83">
        <f t="shared" si="6"/>
        <v>59.78</v>
      </c>
      <c r="I123" s="89">
        <f>ROUND(F123*H123,2)</f>
        <v>538.02</v>
      </c>
    </row>
    <row r="124" spans="1:9" ht="33.75" customHeight="1">
      <c r="A124" s="154" t="str">
        <f>QUANTITATIVO!A216</f>
        <v>7.1.21</v>
      </c>
      <c r="B124" s="146" t="str">
        <f>QUANTITATIVO!B216</f>
        <v>MEDIANA DE MERCADO</v>
      </c>
      <c r="C124" s="81" t="str">
        <f>QUANTITATIVO!C216</f>
        <v>MED06</v>
      </c>
      <c r="D124" s="147" t="str">
        <f>QUANTITATIVO!D216</f>
        <v>PIA ESCULPIDA 3,00x0,50CM EM GRANITO BEGE</v>
      </c>
      <c r="E124" s="148" t="str">
        <f>QUANTITATIVO!L216</f>
        <v>UN    </v>
      </c>
      <c r="F124" s="82">
        <f>QUANTITATIVO!M216</f>
        <v>2</v>
      </c>
      <c r="G124" s="83">
        <f>MEDIANA!K15</f>
        <v>4220</v>
      </c>
      <c r="H124" s="83">
        <f t="shared" si="6"/>
        <v>5148.4</v>
      </c>
      <c r="I124" s="89">
        <f>ROUND(F124*H124,2)</f>
        <v>10296.8</v>
      </c>
    </row>
    <row r="125" spans="1:9" ht="22.5">
      <c r="A125" s="154" t="str">
        <f>QUANTITATIVO!A218</f>
        <v>7.1.22</v>
      </c>
      <c r="B125" s="146" t="str">
        <f>QUANTITATIVO!B218</f>
        <v>MEDIANA DE MERCADO</v>
      </c>
      <c r="C125" s="81" t="str">
        <f>QUANTITATIVO!C218</f>
        <v>MED07</v>
      </c>
      <c r="D125" s="147" t="str">
        <f>QUANTITATIVO!D218</f>
        <v>PIA ESCULPIDA 0,80x0,50CM EM GRANITO BEGE</v>
      </c>
      <c r="E125" s="148" t="str">
        <f>QUANTITATIVO!L218</f>
        <v>UN    </v>
      </c>
      <c r="F125" s="82">
        <f>QUANTITATIVO!M218</f>
        <v>1</v>
      </c>
      <c r="G125" s="83">
        <f>MEDIANA!K16</f>
        <v>1820</v>
      </c>
      <c r="H125" s="83">
        <f t="shared" si="6"/>
        <v>2220.4</v>
      </c>
      <c r="I125" s="89">
        <f>ROUND(F125*H125,2)</f>
        <v>2220.4</v>
      </c>
    </row>
    <row r="126" spans="1:9" ht="22.5">
      <c r="A126" s="154" t="str">
        <f>QUANTITATIVO!A220</f>
        <v>7.1.23</v>
      </c>
      <c r="B126" s="146" t="str">
        <f>QUANTITATIVO!B220</f>
        <v>MEDIANA DE MERCADO</v>
      </c>
      <c r="C126" s="81" t="str">
        <f>QUANTITATIVO!C220</f>
        <v>MED08</v>
      </c>
      <c r="D126" s="147" t="str">
        <f>QUANTITATIVO!D220</f>
        <v>TANQUE ESCULPIDO 1,45x0,50CM EM GRANITO BEGE</v>
      </c>
      <c r="E126" s="148" t="str">
        <f>QUANTITATIVO!L220</f>
        <v>UN    </v>
      </c>
      <c r="F126" s="82">
        <f>QUANTITATIVO!M220</f>
        <v>1</v>
      </c>
      <c r="G126" s="83">
        <f>MEDIANA!K17</f>
        <v>2349.5</v>
      </c>
      <c r="H126" s="83">
        <f>ROUND(G126*(1+$G$3),2)</f>
        <v>2866.39</v>
      </c>
      <c r="I126" s="89">
        <f>ROUND(F126*H126,2)</f>
        <v>2866.39</v>
      </c>
    </row>
    <row r="127" spans="1:9" ht="11.25">
      <c r="A127" s="227"/>
      <c r="B127" s="228"/>
      <c r="C127" s="229"/>
      <c r="D127" s="230"/>
      <c r="E127" s="231"/>
      <c r="F127" s="232"/>
      <c r="G127" s="233"/>
      <c r="H127" s="210" t="s">
        <v>231</v>
      </c>
      <c r="I127" s="211">
        <f>SUM(I105:I126)</f>
        <v>19811.47</v>
      </c>
    </row>
    <row r="128" spans="1:9" ht="11.25">
      <c r="A128" s="165"/>
      <c r="B128" s="166"/>
      <c r="C128" s="167"/>
      <c r="D128" s="168"/>
      <c r="E128" s="169"/>
      <c r="F128" s="170"/>
      <c r="G128" s="171"/>
      <c r="H128" s="172" t="s">
        <v>189</v>
      </c>
      <c r="I128" s="174">
        <f>I127</f>
        <v>19811.47</v>
      </c>
    </row>
    <row r="129" spans="1:9" ht="11.25">
      <c r="A129" s="222">
        <f>QUANTITATIVO!A222</f>
        <v>8</v>
      </c>
      <c r="B129" s="359" t="str">
        <f>QUANTITATIVO!B222</f>
        <v>INSTALAÇÕES HIDROSSANITÁRIAS - ALIMENTAÇÃO</v>
      </c>
      <c r="C129" s="360"/>
      <c r="D129" s="360"/>
      <c r="E129" s="360"/>
      <c r="F129" s="360"/>
      <c r="G129" s="360"/>
      <c r="H129" s="360"/>
      <c r="I129" s="361"/>
    </row>
    <row r="130" spans="1:9" ht="11.25">
      <c r="A130" s="222" t="str">
        <f>QUANTITATIVO!A223</f>
        <v>8.1</v>
      </c>
      <c r="B130" s="359" t="str">
        <f>QUANTITATIVO!B223</f>
        <v>TUBOS, CONEXÕES E ACESSÓRIOS - FORNECIMENTO E INSTALAÇÃO</v>
      </c>
      <c r="C130" s="360"/>
      <c r="D130" s="360"/>
      <c r="E130" s="360"/>
      <c r="F130" s="360"/>
      <c r="G130" s="360"/>
      <c r="H130" s="360"/>
      <c r="I130" s="361"/>
    </row>
    <row r="131" spans="1:9" ht="45">
      <c r="A131" s="154" t="str">
        <f>QUANTITATIVO!A224</f>
        <v>8.1.1</v>
      </c>
      <c r="B131" s="146" t="str">
        <f>QUANTITATIVO!B224</f>
        <v>SINAPI COMPOSIÇÕES</v>
      </c>
      <c r="C131" s="81">
        <f>QUANTITATIVO!C224</f>
        <v>94489</v>
      </c>
      <c r="D131" s="147" t="str">
        <f>QUANTITATIVO!D224</f>
        <v>REGISTRO DE ESFERA, PVC, SOLDÁVEL, DN 25 MM, INSTALADO EM RESERVAÇÃO DE ÁGUA DE EDIFICAÇÃO QUE POSSUA RESERVATÓRIO DE FIBRA/FIBROCIMENTO
FORNECIMENTO E INSTALAÇÃO. AF_06/2016</v>
      </c>
      <c r="E131" s="148" t="str">
        <f>QUANTITATIVO!L224</f>
        <v>UN    </v>
      </c>
      <c r="F131" s="82">
        <f>QUANTITATIVO!M224</f>
        <v>1</v>
      </c>
      <c r="G131" s="83">
        <v>22.91</v>
      </c>
      <c r="H131" s="83">
        <f t="shared" si="6"/>
        <v>27.95</v>
      </c>
      <c r="I131" s="89">
        <f>ROUND(F131*H131,2)</f>
        <v>27.95</v>
      </c>
    </row>
    <row r="132" spans="1:9" ht="45">
      <c r="A132" s="154" t="str">
        <f>QUANTITATIVO!A226</f>
        <v>8.1.2</v>
      </c>
      <c r="B132" s="146" t="str">
        <f>QUANTITATIVO!B226</f>
        <v>SINAPI COMPOSIÇÕES</v>
      </c>
      <c r="C132" s="81">
        <f>QUANTITATIVO!C226</f>
        <v>89987</v>
      </c>
      <c r="D132" s="147" t="str">
        <f>QUANTITATIVO!D226</f>
        <v>REGISTRO DE GAVETA BRUTO, LATÃO, ROSCÁVEL, 3/4", COM ACABAMENTO E CANOPLA CROMADOS. FORNECIDO E INSTALADO EM RAMAL DE ÁGUA. AF_12/2014</v>
      </c>
      <c r="E132" s="148" t="str">
        <f>QUANTITATIVO!L226</f>
        <v>UN</v>
      </c>
      <c r="F132" s="82">
        <f>QUANTITATIVO!M226</f>
        <v>1</v>
      </c>
      <c r="G132" s="83">
        <v>69.94</v>
      </c>
      <c r="H132" s="83">
        <f>ROUND(G132*(1+$G$3),2)</f>
        <v>85.33</v>
      </c>
      <c r="I132" s="89">
        <f>ROUND(F132*H132,2)</f>
        <v>85.33</v>
      </c>
    </row>
    <row r="133" spans="1:9" ht="33.75">
      <c r="A133" s="154" t="str">
        <f>QUANTITATIVO!A228</f>
        <v>8.1.3</v>
      </c>
      <c r="B133" s="146" t="str">
        <f>QUANTITATIVO!B228</f>
        <v>SINAPI COMPOSIÇÕES</v>
      </c>
      <c r="C133" s="81">
        <f>QUANTITATIVO!C228</f>
        <v>89362</v>
      </c>
      <c r="D133" s="147" t="str">
        <f>QUANTITATIVO!D228</f>
        <v>JOELHO 90 GRAUS, PVC, SOLDÁVEL, DN 25MM, INSTALADO EM RAMAL OU SUB-RAMAL DE ÁGUA - FORNECIMENTO E INSTALAÇÃO. AF_12/2014</v>
      </c>
      <c r="E133" s="148" t="str">
        <f>QUANTITATIVO!L228</f>
        <v>UN    </v>
      </c>
      <c r="F133" s="82">
        <f>QUANTITATIVO!M228</f>
        <v>1</v>
      </c>
      <c r="G133" s="83">
        <v>8.13</v>
      </c>
      <c r="H133" s="83">
        <f>ROUND(G133*(1+$G$3),2)</f>
        <v>9.92</v>
      </c>
      <c r="I133" s="89">
        <f>ROUND(F133*H133,2)</f>
        <v>9.92</v>
      </c>
    </row>
    <row r="134" spans="1:9" ht="45">
      <c r="A134" s="154" t="str">
        <f>QUANTITATIVO!A230</f>
        <v>8.1.4</v>
      </c>
      <c r="B134" s="146" t="str">
        <f>QUANTITATIVO!B230</f>
        <v>SINAPI COMPOSIÇÕES</v>
      </c>
      <c r="C134" s="81">
        <f>QUANTITATIVO!C230</f>
        <v>89383</v>
      </c>
      <c r="D134" s="147" t="str">
        <f>QUANTITATIVO!D230</f>
        <v>ADAPTADOR CURTO COM BOLSA E ROSCA PARA REGISTRO, PVC, SOLDÁVEL, DN 25MM X 3/4, INSTALADO EM RAMAL OU SUB-RAMAL DE ÁGUA - FORNECIMENTO E INSTALAÇÃO. AF_12/2014</v>
      </c>
      <c r="E134" s="148" t="str">
        <f>QUANTITATIVO!L230</f>
        <v>UN</v>
      </c>
      <c r="F134" s="82">
        <f>QUANTITATIVO!M230</f>
        <v>3</v>
      </c>
      <c r="G134" s="83">
        <v>6.17</v>
      </c>
      <c r="H134" s="83">
        <f>ROUND(G134*(1+$G$3),2)</f>
        <v>7.53</v>
      </c>
      <c r="I134" s="89">
        <f>ROUND(F134*H134,2)</f>
        <v>22.59</v>
      </c>
    </row>
    <row r="135" spans="1:9" ht="33.75">
      <c r="A135" s="154" t="str">
        <f>QUANTITATIVO!A234</f>
        <v>8.1.6</v>
      </c>
      <c r="B135" s="146" t="str">
        <f>QUANTITATIVO!B234</f>
        <v>SINAPI COMPOSIÇÕES</v>
      </c>
      <c r="C135" s="81">
        <f>QUANTITATIVO!C234</f>
        <v>89402</v>
      </c>
      <c r="D135" s="147" t="str">
        <f>QUANTITATIVO!D234</f>
        <v>TUBO, PVC, SOLDÁVEL, DN 25MM, INSTALADO EM RAMAL DE DISTRIBUIÇÃO DE ÁGUA - FORNECIMENTO E INSTALAÇÃO. AF_12/2014</v>
      </c>
      <c r="E135" s="148" t="str">
        <f>QUANTITATIVO!L234</f>
        <v>M</v>
      </c>
      <c r="F135" s="82">
        <f>QUANTITATIVO!M234</f>
        <v>8.5</v>
      </c>
      <c r="G135" s="83">
        <v>8.65</v>
      </c>
      <c r="H135" s="83">
        <f>ROUND(G135*(1+$G$3),2)</f>
        <v>10.55</v>
      </c>
      <c r="I135" s="89">
        <f>ROUND(F135*H135,2)</f>
        <v>89.68</v>
      </c>
    </row>
    <row r="136" spans="1:9" ht="11.25">
      <c r="A136" s="227"/>
      <c r="B136" s="228"/>
      <c r="C136" s="229"/>
      <c r="D136" s="230"/>
      <c r="E136" s="231"/>
      <c r="F136" s="232"/>
      <c r="G136" s="233"/>
      <c r="H136" s="210" t="s">
        <v>231</v>
      </c>
      <c r="I136" s="211">
        <f>SUM(I131:I135)</f>
        <v>235.47</v>
      </c>
    </row>
    <row r="137" spans="1:9" ht="11.25">
      <c r="A137" s="165"/>
      <c r="B137" s="166"/>
      <c r="C137" s="167"/>
      <c r="D137" s="168"/>
      <c r="E137" s="169"/>
      <c r="F137" s="170"/>
      <c r="G137" s="171"/>
      <c r="H137" s="172" t="s">
        <v>189</v>
      </c>
      <c r="I137" s="174">
        <f>I136</f>
        <v>235.47</v>
      </c>
    </row>
    <row r="138" spans="1:9" ht="11.25">
      <c r="A138" s="222">
        <f>QUANTITATIVO!A236</f>
        <v>9</v>
      </c>
      <c r="B138" s="359" t="str">
        <f>QUANTITATIVO!B236</f>
        <v>INSTALAÇÕES HIDROSSANITÁRIAS - REDE PLUVIAL</v>
      </c>
      <c r="C138" s="360"/>
      <c r="D138" s="360"/>
      <c r="E138" s="360"/>
      <c r="F138" s="360"/>
      <c r="G138" s="360"/>
      <c r="H138" s="360"/>
      <c r="I138" s="361"/>
    </row>
    <row r="139" spans="1:9" ht="11.25">
      <c r="A139" s="222" t="str">
        <f>QUANTITATIVO!A237</f>
        <v>9.1</v>
      </c>
      <c r="B139" s="359" t="str">
        <f>QUANTITATIVO!B237</f>
        <v>TUBOS, CONEXÕES E ACESSÓRIOS - FORNECIMENTO E INSTALAÇÃO</v>
      </c>
      <c r="C139" s="360"/>
      <c r="D139" s="360"/>
      <c r="E139" s="360"/>
      <c r="F139" s="360"/>
      <c r="G139" s="360"/>
      <c r="H139" s="360"/>
      <c r="I139" s="361"/>
    </row>
    <row r="140" spans="1:9" ht="22.5">
      <c r="A140" s="256" t="str">
        <f>QUANTITATIVO!A238</f>
        <v>9.1.1</v>
      </c>
      <c r="B140" s="257" t="str">
        <f>QUANTITATIVO!B238</f>
        <v>SINAPI COMPOSIÇÕES</v>
      </c>
      <c r="C140" s="258" t="str">
        <f>QUANTITATIVO!C238</f>
        <v>73816/001</v>
      </c>
      <c r="D140" s="259" t="str">
        <f>QUANTITATIVO!D238</f>
        <v>EXECUCAO DE DRENO COM TUBOS DE PVC CORRUGADO FLEXIVEL PERFURADO - DN 100</v>
      </c>
      <c r="E140" s="258" t="str">
        <f>QUANTITATIVO!L238</f>
        <v>M</v>
      </c>
      <c r="F140" s="287">
        <f>QUANTITATIVO!M238</f>
        <v>15.5</v>
      </c>
      <c r="G140" s="83">
        <v>30</v>
      </c>
      <c r="H140" s="83">
        <f>ROUND(G140*(1+$G$3),2)</f>
        <v>36.6</v>
      </c>
      <c r="I140" s="89">
        <f>ROUND(F140*H140,2)</f>
        <v>567.3</v>
      </c>
    </row>
    <row r="141" spans="1:9" ht="33.75">
      <c r="A141" s="256" t="str">
        <f>QUANTITATIVO!A240</f>
        <v>9.1.2</v>
      </c>
      <c r="B141" s="257" t="str">
        <f>QUANTITATIVO!B240</f>
        <v>SINAPI COMPOSIÇÕES</v>
      </c>
      <c r="C141" s="258">
        <f>QUANTITATIVO!C240</f>
        <v>89529</v>
      </c>
      <c r="D141" s="259" t="str">
        <f>QUANTITATIVO!D240</f>
        <v>JOELHO 90 GRAUS, PVC, SERIE R, ÁGUA PLUVIAL, DN 100 MM, JUNTA ELÁSTICA, FORNECIDO E INSTALADO EM RAMAL DE ENCAMINHAMENTO. AF_12/2014</v>
      </c>
      <c r="E141" s="258" t="str">
        <f>QUANTITATIVO!L240</f>
        <v>UN    </v>
      </c>
      <c r="F141" s="287">
        <f>QUANTITATIVO!M240</f>
        <v>1</v>
      </c>
      <c r="G141" s="83">
        <v>37.9</v>
      </c>
      <c r="H141" s="83">
        <f>ROUND(G141*(1+$G$3),2)</f>
        <v>46.24</v>
      </c>
      <c r="I141" s="89">
        <f>ROUND(F141*H141,2)</f>
        <v>46.24</v>
      </c>
    </row>
    <row r="142" spans="1:9" ht="11.25">
      <c r="A142" s="227"/>
      <c r="B142" s="228"/>
      <c r="C142" s="229"/>
      <c r="D142" s="230"/>
      <c r="E142" s="231"/>
      <c r="F142" s="232"/>
      <c r="G142" s="233"/>
      <c r="H142" s="210" t="s">
        <v>231</v>
      </c>
      <c r="I142" s="211">
        <f>SUM(I140:I141)</f>
        <v>613.54</v>
      </c>
    </row>
    <row r="143" spans="1:9" ht="11.25">
      <c r="A143" s="165"/>
      <c r="B143" s="166"/>
      <c r="C143" s="167"/>
      <c r="D143" s="168"/>
      <c r="E143" s="169"/>
      <c r="F143" s="170"/>
      <c r="G143" s="171"/>
      <c r="H143" s="172" t="s">
        <v>189</v>
      </c>
      <c r="I143" s="174">
        <f>I142</f>
        <v>613.54</v>
      </c>
    </row>
    <row r="144" spans="1:9" ht="11.25">
      <c r="A144" s="165"/>
      <c r="B144" s="166"/>
      <c r="C144" s="167"/>
      <c r="D144" s="168"/>
      <c r="E144" s="169"/>
      <c r="F144" s="170"/>
      <c r="G144" s="171"/>
      <c r="H144" s="172"/>
      <c r="I144" s="288"/>
    </row>
    <row r="145" spans="1:9" ht="11.25">
      <c r="A145" s="222">
        <f>QUANTITATIVO!A242</f>
        <v>10</v>
      </c>
      <c r="B145" s="359" t="str">
        <f>QUANTITATIVO!B242</f>
        <v>INSTALAÇÕES ELÉTRICAS</v>
      </c>
      <c r="C145" s="360"/>
      <c r="D145" s="360"/>
      <c r="E145" s="360"/>
      <c r="F145" s="360"/>
      <c r="G145" s="360"/>
      <c r="H145" s="360"/>
      <c r="I145" s="361"/>
    </row>
    <row r="146" spans="1:9" ht="11.25">
      <c r="A146" s="222" t="str">
        <f>QUANTITATIVO!A243</f>
        <v>10.1</v>
      </c>
      <c r="B146" s="359" t="str">
        <f>QUANTITATIVO!B243</f>
        <v>TUBOS, CONEXÕES E ACESSÓRIOS - FORNECIMENTO E INSTALAÇÃO</v>
      </c>
      <c r="C146" s="360"/>
      <c r="D146" s="360"/>
      <c r="E146" s="360"/>
      <c r="F146" s="360"/>
      <c r="G146" s="360"/>
      <c r="H146" s="360"/>
      <c r="I146" s="361"/>
    </row>
    <row r="147" spans="1:9" s="212" customFormat="1" ht="33.75">
      <c r="A147" s="256" t="str">
        <f>QUANTITATIVO!A244</f>
        <v>10.1.1</v>
      </c>
      <c r="B147" s="257" t="str">
        <f>QUANTITATIVO!B244</f>
        <v>SINAPI COMPOSIÇÕES</v>
      </c>
      <c r="C147" s="258">
        <f>QUANTITATIVO!C244</f>
        <v>95779</v>
      </c>
      <c r="D147" s="259" t="str">
        <f>QUANTITATIVO!D244</f>
        <v>CONDULETE DE ALUMÍNIO, TIPO E, PARA ELETRODUTO DE AÇO GALVANIZADO DN 20 MM (3/4''), APARENTE - FORNECIMENTO E INSTALAÇÃO. AF_11/2016_P</v>
      </c>
      <c r="E147" s="258" t="str">
        <f>QUANTITATIVO!L244</f>
        <v>M</v>
      </c>
      <c r="F147" s="287">
        <f>QUANTITATIVO!M244</f>
        <v>11</v>
      </c>
      <c r="G147" s="83">
        <v>26.55</v>
      </c>
      <c r="H147" s="83">
        <f>ROUND(G147*(1+$G$3),2)</f>
        <v>32.39</v>
      </c>
      <c r="I147" s="89">
        <f>ROUND(F147*H147,2)</f>
        <v>356.29</v>
      </c>
    </row>
    <row r="148" spans="1:9" s="212" customFormat="1" ht="33.75">
      <c r="A148" s="256" t="str">
        <f>QUANTITATIVO!A246</f>
        <v>10.1.2</v>
      </c>
      <c r="B148" s="257" t="str">
        <f>QUANTITATIVO!B246</f>
        <v>SINAPI COMPOSIÇÕES</v>
      </c>
      <c r="C148" s="258">
        <f>QUANTITATIVO!C246</f>
        <v>95808</v>
      </c>
      <c r="D148" s="259" t="str">
        <f>QUANTITATIVO!D246</f>
        <v>CONDULETE DE PVC, TIPO LL, PARA ELETRODUTO DE PVC SOLDÁVEL DN 25 MM (3/4''), APARENTE - FORNECIMENTO E INSTALAÇÃO. AF_11/2016</v>
      </c>
      <c r="E148" s="261" t="str">
        <f>QUANTITATIVO!L246</f>
        <v>M</v>
      </c>
      <c r="F148" s="287">
        <f>QUANTITATIVO!M246</f>
        <v>6</v>
      </c>
      <c r="G148" s="83">
        <v>27.83</v>
      </c>
      <c r="H148" s="83">
        <f>ROUND(G148*(1+$G$3),2)</f>
        <v>33.95</v>
      </c>
      <c r="I148" s="89">
        <f>ROUND(F148*H148,2)</f>
        <v>203.7</v>
      </c>
    </row>
    <row r="149" spans="1:9" s="212" customFormat="1" ht="33.75">
      <c r="A149" s="256" t="str">
        <f>QUANTITATIVO!A248</f>
        <v>10.1.3</v>
      </c>
      <c r="B149" s="257" t="str">
        <f>QUANTITATIVO!B248</f>
        <v>SINAPI COMPOSIÇÕES</v>
      </c>
      <c r="C149" s="258">
        <f>QUANTITATIVO!C248</f>
        <v>95795</v>
      </c>
      <c r="D149" s="259" t="str">
        <f>QUANTITATIVO!D248</f>
        <v>CONDULETE DE ALUMÍNIO, TIPO T, PARA ELETRODUTO DE AÇO GALVANIZADO DN 20 MM (3/4''), APARENTE - FORNECIMENTO E INSTALAÇÃO. AF_11/2016_P</v>
      </c>
      <c r="E149" s="260" t="str">
        <f>QUANTITATIVO!L248</f>
        <v>M</v>
      </c>
      <c r="F149" s="261">
        <f>QUANTITATIVO!M248</f>
        <v>7</v>
      </c>
      <c r="G149" s="262">
        <v>33.08</v>
      </c>
      <c r="H149" s="262">
        <f>ROUND(G149*(1+$G$3),2)</f>
        <v>40.36</v>
      </c>
      <c r="I149" s="263">
        <f>ROUND(F149*H149,2)</f>
        <v>282.52</v>
      </c>
    </row>
    <row r="150" spans="1:9" s="212" customFormat="1" ht="33.75">
      <c r="A150" s="256" t="str">
        <f>QUANTITATIVO!A250</f>
        <v>10.1.4</v>
      </c>
      <c r="B150" s="257" t="str">
        <f>QUANTITATIVO!B250</f>
        <v>SINAPI COMPOSIÇÕES</v>
      </c>
      <c r="C150" s="258">
        <f>QUANTITATIVO!C250</f>
        <v>92370</v>
      </c>
      <c r="D150" s="259" t="str">
        <f>QUANTITATIVO!D250</f>
        <v>LUVA, EM FERRO GALVANIZADO, DN 25 (1"), CONEXÃO ROSQUEADA, INSTALADO EM REDE DE ALIMENTAÇÃO PARA HIDRANTE - FORNECIMENTO E INSTALAÇÃO.</v>
      </c>
      <c r="E150" s="260" t="str">
        <f>QUANTITATIVO!L250</f>
        <v>UN</v>
      </c>
      <c r="F150" s="261">
        <f>QUANTITATIVO!M250</f>
        <v>2</v>
      </c>
      <c r="G150" s="262">
        <v>31.24</v>
      </c>
      <c r="H150" s="262">
        <f>ROUND(G150*(1+$G$3),2)</f>
        <v>38.11</v>
      </c>
      <c r="I150" s="263">
        <f>ROUND(F150*H150,2)</f>
        <v>76.22</v>
      </c>
    </row>
    <row r="151" spans="1:9" s="212" customFormat="1" ht="33.75">
      <c r="A151" s="256" t="str">
        <f>QUANTITATIVO!A252</f>
        <v>10.1.5</v>
      </c>
      <c r="B151" s="257" t="str">
        <f>QUANTITATIVO!B252</f>
        <v>SINAPI COMPOSIÇÕES</v>
      </c>
      <c r="C151" s="258">
        <f>QUANTITATIVO!C252</f>
        <v>91924</v>
      </c>
      <c r="D151" s="259" t="str">
        <f>QUANTITATIVO!D252</f>
        <v>CABO DE COBRE FLEXÍVEL ISOLADO, 1,5 MM², ANTI-CHAMA 450/750 V, PARA CIRCUITOS TERMINAIS - FORNECIMENTO E INSTALAÇÃO. AF_12/2015</v>
      </c>
      <c r="E151" s="260" t="str">
        <f>QUANTITATIVO!L252</f>
        <v>M</v>
      </c>
      <c r="F151" s="261">
        <f>QUANTITATIVO!M252</f>
        <v>15.35</v>
      </c>
      <c r="G151" s="262">
        <v>2.86</v>
      </c>
      <c r="H151" s="262">
        <f>ROUND(G151*(1+$G$3),2)</f>
        <v>3.49</v>
      </c>
      <c r="I151" s="263">
        <f>ROUND(F151*H151,2)</f>
        <v>53.57</v>
      </c>
    </row>
    <row r="152" spans="1:9" ht="33.75">
      <c r="A152" s="154" t="str">
        <f>QUANTITATIVO!A254</f>
        <v>10.1.6</v>
      </c>
      <c r="B152" s="146" t="str">
        <f>QUANTITATIVO!B254</f>
        <v>SINAPI COMPOSIÇÕES</v>
      </c>
      <c r="C152" s="81">
        <f>QUANTITATIVO!C254</f>
        <v>91924</v>
      </c>
      <c r="D152" s="147" t="str">
        <f>QUANTITATIVO!D254</f>
        <v>CABO DE COBRE FLEXÍVEL ISOLADO, 1,5 MM², ANTI-CHAMA 450/750 V, PARA CIRCUITOS TERMINAIS - FORNECIMENTO E INSTALAÇÃO. AF_12/2015</v>
      </c>
      <c r="E152" s="148" t="str">
        <f>QUANTITATIVO!L254</f>
        <v>M</v>
      </c>
      <c r="F152" s="82">
        <f>QUANTITATIVO!M254</f>
        <v>25.45</v>
      </c>
      <c r="G152" s="83">
        <v>2.86</v>
      </c>
      <c r="H152" s="83">
        <f>ROUND(G152*(1+$G$3),2)</f>
        <v>3.49</v>
      </c>
      <c r="I152" s="89">
        <f>ROUND(F152*H152,2)</f>
        <v>88.82</v>
      </c>
    </row>
    <row r="153" spans="1:9" ht="33.75">
      <c r="A153" s="154" t="str">
        <f>QUANTITATIVO!A256</f>
        <v>10.1.7</v>
      </c>
      <c r="B153" s="146" t="str">
        <f>QUANTITATIVO!B256</f>
        <v>SINAPI COMPOSIÇÕES</v>
      </c>
      <c r="C153" s="81">
        <f>QUANTITATIVO!C256</f>
        <v>91924</v>
      </c>
      <c r="D153" s="147" t="str">
        <f>QUANTITATIVO!D256</f>
        <v>CABO DE COBRE FLEXÍVEL ISOLADO, 1,5 MM², ANTI-CHAMA 450/750 V, PARA CIRCUITOS TERMINAIS - FORNECIMENTO E INSTALAÇÃO. AF_12/2015</v>
      </c>
      <c r="E153" s="148" t="str">
        <f>QUANTITATIVO!L256</f>
        <v>M</v>
      </c>
      <c r="F153" s="82">
        <f>QUANTITATIVO!M256</f>
        <v>15.65</v>
      </c>
      <c r="G153" s="83">
        <v>2.86</v>
      </c>
      <c r="H153" s="83">
        <f>ROUND(G153*(1+$G$3),2)</f>
        <v>3.49</v>
      </c>
      <c r="I153" s="89">
        <f>ROUND(F153*H153,2)</f>
        <v>54.62</v>
      </c>
    </row>
    <row r="154" spans="1:9" s="212" customFormat="1" ht="33.75">
      <c r="A154" s="256" t="str">
        <f>QUANTITATIVO!A258</f>
        <v>10.1.8</v>
      </c>
      <c r="B154" s="257" t="str">
        <f>QUANTITATIVO!B258</f>
        <v>SINAPI COMPOSIÇÕES</v>
      </c>
      <c r="C154" s="258">
        <f>QUANTITATIVO!C258</f>
        <v>91924</v>
      </c>
      <c r="D154" s="259" t="str">
        <f>QUANTITATIVO!D258</f>
        <v>CABO DE COBRE FLEXÍVEL ISOLADO, 1,5 MM², ANTI-CHAMA 450/750 V, PARA CIRCUITOS TERMINAIS - FORNECIMENTO E INSTALAÇÃO. AF_12/2015</v>
      </c>
      <c r="E154" s="260" t="str">
        <f>QUANTITATIVO!L258</f>
        <v>M</v>
      </c>
      <c r="F154" s="261">
        <f>QUANTITATIVO!M258</f>
        <v>8.6</v>
      </c>
      <c r="G154" s="262">
        <v>2.86</v>
      </c>
      <c r="H154" s="262">
        <f>ROUND(G154*(1+$G$3),2)</f>
        <v>3.49</v>
      </c>
      <c r="I154" s="263">
        <f>ROUND(F154*H154,2)</f>
        <v>30.01</v>
      </c>
    </row>
    <row r="155" spans="1:9" ht="33.75">
      <c r="A155" s="154" t="str">
        <f>QUANTITATIVO!A260</f>
        <v>10.1.9</v>
      </c>
      <c r="B155" s="146" t="str">
        <f>QUANTITATIVO!B260</f>
        <v>SINAPI COMPOSIÇÕES</v>
      </c>
      <c r="C155" s="81">
        <f>QUANTITATIVO!C260</f>
        <v>91926</v>
      </c>
      <c r="D155" s="147" t="str">
        <f>QUANTITATIVO!D260</f>
        <v>CABO DE COBRE FLEXÍVEL ISOLADO, 2,5 MM², ANTI-CHAMA 450/750 V, PARA CIRCUITOS TERMINAIS - FORNECIMENTO E INSTALAÇÃO. AF_12/2015</v>
      </c>
      <c r="E155" s="148" t="str">
        <f>QUANTITATIVO!L260</f>
        <v>M</v>
      </c>
      <c r="F155" s="82">
        <f>QUANTITATIVO!M260</f>
        <v>28</v>
      </c>
      <c r="G155" s="83">
        <v>4.09</v>
      </c>
      <c r="H155" s="83">
        <f>ROUND(G155*(1+$G$3),2)</f>
        <v>4.99</v>
      </c>
      <c r="I155" s="89">
        <f aca="true" t="shared" si="8" ref="I155:I170">ROUND(F155*H155,2)</f>
        <v>139.72</v>
      </c>
    </row>
    <row r="156" spans="1:9" ht="33.75">
      <c r="A156" s="154" t="str">
        <f>QUANTITATIVO!A262</f>
        <v>10.1.10</v>
      </c>
      <c r="B156" s="146" t="str">
        <f>QUANTITATIVO!B262</f>
        <v>SINAPI COMPOSIÇÕES</v>
      </c>
      <c r="C156" s="81">
        <f>QUANTITATIVO!C262</f>
        <v>91926</v>
      </c>
      <c r="D156" s="147" t="str">
        <f>QUANTITATIVO!D262</f>
        <v>CABO DE COBRE FLEXÍVEL ISOLADO, 2,5 MM², ANTI-CHAMA 450/750 V, PARA CIRCUITOS TERMINAIS - FORNECIMENTO E INSTALAÇÃO. AF_12/2015</v>
      </c>
      <c r="E156" s="148" t="str">
        <f>QUANTITATIVO!L262</f>
        <v>M</v>
      </c>
      <c r="F156" s="82">
        <f>QUANTITATIVO!M262</f>
        <v>28</v>
      </c>
      <c r="G156" s="83">
        <v>4.09</v>
      </c>
      <c r="H156" s="83">
        <f>ROUND(G156*(1+$G$3),2)</f>
        <v>4.99</v>
      </c>
      <c r="I156" s="89">
        <f t="shared" si="8"/>
        <v>139.72</v>
      </c>
    </row>
    <row r="157" spans="1:9" ht="33.75">
      <c r="A157" s="154" t="str">
        <f>QUANTITATIVO!A264</f>
        <v>10.1.11</v>
      </c>
      <c r="B157" s="146" t="str">
        <f>QUANTITATIVO!B264</f>
        <v>SINAPI COMPOSIÇÕES</v>
      </c>
      <c r="C157" s="81">
        <f>QUANTITATIVO!C264</f>
        <v>91926</v>
      </c>
      <c r="D157" s="147" t="str">
        <f>QUANTITATIVO!D264</f>
        <v>CABO DE COBRE FLEXÍVEL ISOLADO, 2,5 MM², ANTI-CHAMA 450/750 V, PARA CIRCUITOS TERMINAIS - FORNECIMENTO E INSTALAÇÃO. AF_12/2015</v>
      </c>
      <c r="E157" s="148" t="str">
        <f>QUANTITATIVO!L264</f>
        <v>M</v>
      </c>
      <c r="F157" s="82">
        <f>QUANTITATIVO!M264</f>
        <v>13.6</v>
      </c>
      <c r="G157" s="83">
        <v>4.09</v>
      </c>
      <c r="H157" s="83">
        <f>ROUND(G157*(1+$G$3),2)</f>
        <v>4.99</v>
      </c>
      <c r="I157" s="89">
        <f>ROUND(F157*H157,2)</f>
        <v>67.86</v>
      </c>
    </row>
    <row r="158" spans="1:9" ht="33.75">
      <c r="A158" s="154" t="str">
        <f>QUANTITATIVO!A266</f>
        <v>10.1.12</v>
      </c>
      <c r="B158" s="146" t="str">
        <f>QUANTITATIVO!B266</f>
        <v>SINAPI COMPOSIÇÕES</v>
      </c>
      <c r="C158" s="81">
        <f>QUANTITATIVO!C266</f>
        <v>91930</v>
      </c>
      <c r="D158" s="147" t="str">
        <f>QUANTITATIVO!D266</f>
        <v>CABO DE COBRE FLEXÍVEL ISOLADO, 6 MM², ANTI-CHAMA 450/750 V, PARA CIRCUITOS TERMINAIS - FORNECIMENTO E INSTALAÇÃO. AF_12/2015</v>
      </c>
      <c r="E158" s="148" t="str">
        <f>QUANTITATIVO!L266</f>
        <v>M</v>
      </c>
      <c r="F158" s="82">
        <f>QUANTITATIVO!M266</f>
        <v>32</v>
      </c>
      <c r="G158" s="83">
        <v>8.92</v>
      </c>
      <c r="H158" s="83">
        <f>ROUND(G158*(1+$G$3),2)</f>
        <v>10.88</v>
      </c>
      <c r="I158" s="89">
        <f t="shared" si="8"/>
        <v>348.16</v>
      </c>
    </row>
    <row r="159" spans="1:9" ht="33.75">
      <c r="A159" s="154" t="str">
        <f>QUANTITATIVO!A268</f>
        <v>10.1.13</v>
      </c>
      <c r="B159" s="146" t="str">
        <f>QUANTITATIVO!B268</f>
        <v>SINAPI COMPOSIÇÕES</v>
      </c>
      <c r="C159" s="81">
        <f>QUANTITATIVO!C268</f>
        <v>91930</v>
      </c>
      <c r="D159" s="147" t="str">
        <f>QUANTITATIVO!D268</f>
        <v>CABO DE COBRE FLEXÍVEL ISOLADO, 6 MM², ANTI-CHAMA 450/750 V, PARA CIRCUITOS TERMINAIS - FORNECIMENTO E INSTALAÇÃO. AF_12/2015</v>
      </c>
      <c r="E159" s="148" t="str">
        <f>QUANTITATIVO!L268</f>
        <v>M</v>
      </c>
      <c r="F159" s="82">
        <f>QUANTITATIVO!M268</f>
        <v>20.05</v>
      </c>
      <c r="G159" s="83">
        <v>8.92</v>
      </c>
      <c r="H159" s="83">
        <f>ROUND(G159*(1+$G$3),2)</f>
        <v>10.88</v>
      </c>
      <c r="I159" s="89">
        <f t="shared" si="8"/>
        <v>218.14</v>
      </c>
    </row>
    <row r="160" spans="1:9" ht="33.75">
      <c r="A160" s="154" t="str">
        <f>QUANTITATIVO!A270</f>
        <v>10.1.14</v>
      </c>
      <c r="B160" s="146" t="str">
        <f>QUANTITATIVO!B270</f>
        <v>SINAPI COMPOSIÇÕES</v>
      </c>
      <c r="C160" s="81">
        <f>QUANTITATIVO!C270</f>
        <v>91930</v>
      </c>
      <c r="D160" s="147" t="str">
        <f>QUANTITATIVO!D270</f>
        <v>CABO DE COBRE FLEXÍVEL ISOLADO, 6 MM², ANTI-CHAMA 450/750 V, PARA CIRCUITOS TERMINAIS - FORNECIMENTO E INSTALAÇÃO. AF_12/2015</v>
      </c>
      <c r="E160" s="148" t="str">
        <f>QUANTITATIVO!L270</f>
        <v>M</v>
      </c>
      <c r="F160" s="82">
        <f>QUANTITATIVO!M270</f>
        <v>27.55</v>
      </c>
      <c r="G160" s="83">
        <v>8.92</v>
      </c>
      <c r="H160" s="83">
        <f>ROUND(G160*(1+$G$3),2)</f>
        <v>10.88</v>
      </c>
      <c r="I160" s="89">
        <f t="shared" si="8"/>
        <v>299.74</v>
      </c>
    </row>
    <row r="161" spans="1:9" ht="33.75">
      <c r="A161" s="154" t="str">
        <f>QUANTITATIVO!A272</f>
        <v>10.1.15</v>
      </c>
      <c r="B161" s="146" t="str">
        <f>QUANTITATIVO!B272</f>
        <v>SINAPI COMPOSIÇÕES</v>
      </c>
      <c r="C161" s="81">
        <f>QUANTITATIVO!C272</f>
        <v>91930</v>
      </c>
      <c r="D161" s="147" t="str">
        <f>QUANTITATIVO!D272</f>
        <v>CABO DE COBRE FLEXÍVEL ISOLADO, 6 MM², ANTI-CHAMA 450/750 V, PARA CIRCUITOS TERMINAIS - FORNECIMENTO E INSTALAÇÃO. AF_12/2015</v>
      </c>
      <c r="E161" s="148" t="str">
        <f>QUANTITATIVO!L272</f>
        <v>M</v>
      </c>
      <c r="F161" s="82">
        <f>QUANTITATIVO!M272</f>
        <v>11.95</v>
      </c>
      <c r="G161" s="83">
        <v>8.92</v>
      </c>
      <c r="H161" s="83">
        <f>ROUND(G161*(1+$G$3),2)</f>
        <v>10.88</v>
      </c>
      <c r="I161" s="89">
        <f t="shared" si="8"/>
        <v>130.02</v>
      </c>
    </row>
    <row r="162" spans="1:9" ht="33.75">
      <c r="A162" s="154" t="str">
        <f>QUANTITATIVO!A274</f>
        <v>10.1.16</v>
      </c>
      <c r="B162" s="146" t="str">
        <f>QUANTITATIVO!B274</f>
        <v>SINAPI COMPOSIÇÕES</v>
      </c>
      <c r="C162" s="81">
        <f>QUANTITATIVO!C274</f>
        <v>91952</v>
      </c>
      <c r="D162" s="147" t="str">
        <f>QUANTITATIVO!D274</f>
        <v>INTERRUPTOR SIMPLES (1 MÓDULO), 10A/250V, SEM SUPORTE E SEM PLACA - FORNECIMENTO E INSTALAÇÃO. AF_12/2015</v>
      </c>
      <c r="E162" s="148" t="str">
        <f>QUANTITATIVO!L274</f>
        <v>UN</v>
      </c>
      <c r="F162" s="82">
        <f>QUANTITATIVO!M274</f>
        <v>4</v>
      </c>
      <c r="G162" s="83">
        <v>19.01</v>
      </c>
      <c r="H162" s="83">
        <f>ROUND(G162*(1+$G$3),2)</f>
        <v>23.19</v>
      </c>
      <c r="I162" s="89">
        <f t="shared" si="8"/>
        <v>92.76</v>
      </c>
    </row>
    <row r="163" spans="1:9" ht="22.5">
      <c r="A163" s="154" t="str">
        <f>QUANTITATIVO!A276</f>
        <v>10.1.17</v>
      </c>
      <c r="B163" s="146" t="str">
        <f>QUANTITATIVO!B276</f>
        <v>MEDIANA DE MERCADO</v>
      </c>
      <c r="C163" s="81" t="str">
        <f>QUANTITATIVO!C276</f>
        <v>MED05</v>
      </c>
      <c r="D163" s="147" t="str">
        <f>QUANTITATIVO!D276</f>
        <v>TAMPA CEGA DE SOBREPOR </v>
      </c>
      <c r="E163" s="148" t="str">
        <f>QUANTITATIVO!L276</f>
        <v>UN</v>
      </c>
      <c r="F163" s="82">
        <f>QUANTITATIVO!M276</f>
        <v>13</v>
      </c>
      <c r="G163" s="83">
        <f>MEDIANA!K14</f>
        <v>2.29</v>
      </c>
      <c r="H163" s="83">
        <f>ROUND(G163*(1+$G$3),2)</f>
        <v>2.79</v>
      </c>
      <c r="I163" s="89">
        <f>ROUND(F163*H163,2)</f>
        <v>36.27</v>
      </c>
    </row>
    <row r="164" spans="1:9" ht="33.75">
      <c r="A164" s="154" t="str">
        <f>QUANTITATIVO!A278</f>
        <v>10.1.18</v>
      </c>
      <c r="B164" s="146" t="str">
        <f>QUANTITATIVO!B278</f>
        <v>SINAPI COMPOSIÇÕES</v>
      </c>
      <c r="C164" s="81">
        <f>QUANTITATIVO!C278</f>
        <v>91994</v>
      </c>
      <c r="D164" s="147" t="str">
        <f>QUANTITATIVO!D278</f>
        <v>TOMADA MÉDIA DE EMBUTIR (1 MÓDULO), 2P+T 10 A, SEM SUPORTE E SEM PLACA FORNECIMENTO E INSTALAÇÃO. AF_12/2015</v>
      </c>
      <c r="E164" s="148" t="str">
        <f>QUANTITATIVO!L278</f>
        <v>UN</v>
      </c>
      <c r="F164" s="82">
        <f>QUANTITATIVO!M278</f>
        <v>7</v>
      </c>
      <c r="G164" s="83">
        <v>24.48</v>
      </c>
      <c r="H164" s="83">
        <f>ROUND(G164*(1+$G$3),2)</f>
        <v>29.87</v>
      </c>
      <c r="I164" s="89">
        <f t="shared" si="8"/>
        <v>209.09</v>
      </c>
    </row>
    <row r="165" spans="1:9" ht="33.75">
      <c r="A165" s="154" t="str">
        <f>QUANTITATIVO!A280</f>
        <v>10.1.19</v>
      </c>
      <c r="B165" s="146" t="str">
        <f>QUANTITATIVO!B280</f>
        <v>SINAPI COMPOSIÇÕES</v>
      </c>
      <c r="C165" s="81">
        <f>QUANTITATIVO!C280</f>
        <v>93653</v>
      </c>
      <c r="D165" s="147" t="str">
        <f>QUANTITATIVO!D280</f>
        <v>DISJUNTOR MONOPOLAR TIPO DIN, CORRENTE NOMINAL DE 10A - FORNECIMENTO E INSTALAÇÃO. AF_10/2020</v>
      </c>
      <c r="E165" s="148" t="str">
        <f>QUANTITATIVO!L280</f>
        <v>UN</v>
      </c>
      <c r="F165" s="82">
        <f>QUANTITATIVO!M280</f>
        <v>1</v>
      </c>
      <c r="G165" s="83">
        <v>11.53</v>
      </c>
      <c r="H165" s="83">
        <f>ROUND(G165*(1+$G$3),2)</f>
        <v>14.07</v>
      </c>
      <c r="I165" s="89">
        <f t="shared" si="8"/>
        <v>14.07</v>
      </c>
    </row>
    <row r="166" spans="1:9" ht="33.75">
      <c r="A166" s="154" t="str">
        <f>QUANTITATIVO!A282</f>
        <v>10.1.20</v>
      </c>
      <c r="B166" s="146" t="str">
        <f>QUANTITATIVO!B282</f>
        <v>SINAPI COMPOSIÇÕES</v>
      </c>
      <c r="C166" s="81">
        <f>QUANTITATIVO!C282</f>
        <v>93655</v>
      </c>
      <c r="D166" s="147" t="str">
        <f>QUANTITATIVO!D282</f>
        <v>DISJUNTOR MONOPOLAR TIPO DIN, CORRENTE NOMINAL DE 20A - FORNECIMENTO E INSTALAÇÃO. AF_10/2020</v>
      </c>
      <c r="E166" s="148" t="str">
        <f>QUANTITATIVO!L282</f>
        <v>UN</v>
      </c>
      <c r="F166" s="82">
        <f>QUANTITATIVO!M282</f>
        <v>1</v>
      </c>
      <c r="G166" s="83">
        <v>13.44</v>
      </c>
      <c r="H166" s="83">
        <f>ROUND(G166*(1+$G$3),2)</f>
        <v>16.4</v>
      </c>
      <c r="I166" s="89">
        <f t="shared" si="8"/>
        <v>16.4</v>
      </c>
    </row>
    <row r="167" spans="1:9" ht="33.75">
      <c r="A167" s="154" t="str">
        <f>QUANTITATIVO!A284</f>
        <v>10.1.21</v>
      </c>
      <c r="B167" s="146" t="str">
        <f>QUANTITATIVO!B284</f>
        <v>SINAPI COMPOSIÇÕES</v>
      </c>
      <c r="C167" s="81">
        <f>QUANTITATIVO!C284</f>
        <v>93657</v>
      </c>
      <c r="D167" s="147" t="str">
        <f>QUANTITATIVO!D284</f>
        <v>DISJUNTOR MONOPOLAR TIPO DIN, CORRENTE NOMINAL DE 32A - FORNECIMENTO E INSTALAÇÃO. AF_10/2020</v>
      </c>
      <c r="E167" s="148" t="str">
        <f>QUANTITATIVO!L284</f>
        <v>UN</v>
      </c>
      <c r="F167" s="82">
        <f>QUANTITATIVO!M284</f>
        <v>2</v>
      </c>
      <c r="G167" s="83">
        <v>14.98</v>
      </c>
      <c r="H167" s="83">
        <f>ROUND(G167*(1+$G$3),2)</f>
        <v>18.28</v>
      </c>
      <c r="I167" s="89">
        <f t="shared" si="8"/>
        <v>36.56</v>
      </c>
    </row>
    <row r="168" spans="1:9" s="212" customFormat="1" ht="33.75">
      <c r="A168" s="256" t="str">
        <f>QUANTITATIVO!A286</f>
        <v>10.1.22</v>
      </c>
      <c r="B168" s="257" t="str">
        <f>QUANTITATIVO!B286</f>
        <v>SINAPI INSUMOS</v>
      </c>
      <c r="C168" s="258">
        <f>QUANTITATIVO!C286</f>
        <v>11929</v>
      </c>
      <c r="D168" s="259" t="str">
        <f>QUANTITATIVO!D286</f>
        <v>ABRACADEIRA, GALVANIZADA/ZINCADA, ROSCA SEM FIM, PARAFUSO INOX, LARGURA FITA *12,6 A *14 MM, D = 4" A 4 3/4"</v>
      </c>
      <c r="E168" s="260" t="str">
        <f>QUANTITATIVO!L286</f>
        <v>UN</v>
      </c>
      <c r="F168" s="261">
        <f>QUANTITATIVO!M286</f>
        <v>59</v>
      </c>
      <c r="G168" s="262">
        <v>9.9</v>
      </c>
      <c r="H168" s="262">
        <f>ROUND(G168*(1+$G$3),2)</f>
        <v>12.08</v>
      </c>
      <c r="I168" s="263">
        <f t="shared" si="8"/>
        <v>712.72</v>
      </c>
    </row>
    <row r="169" spans="1:9" s="212" customFormat="1" ht="33.75">
      <c r="A169" s="256" t="str">
        <f>QUANTITATIVO!A288</f>
        <v>10.1.23</v>
      </c>
      <c r="B169" s="257" t="str">
        <f>QUANTITATIVO!B288</f>
        <v>SINAPI COMPOSIÇÕES</v>
      </c>
      <c r="C169" s="258">
        <f>QUANTITATIVO!C288</f>
        <v>91834</v>
      </c>
      <c r="D169" s="259" t="str">
        <f>QUANTITATIVO!D288</f>
        <v>ELETRODUTO FLEXÍVEL CORRUGADO, PVC, DN 25 MM (3/4"), PARA CIRCUITOS TERMINAIS, INSTALADO EM FORRO - FORNECIMENTO E INSTALAÇÃO. AF_12/2015</v>
      </c>
      <c r="E169" s="260" t="s">
        <v>65</v>
      </c>
      <c r="F169" s="261">
        <f>QUANTITATIVO!M288</f>
        <v>47.1</v>
      </c>
      <c r="G169" s="262">
        <v>7.73</v>
      </c>
      <c r="H169" s="262">
        <f>ROUND(G169*(1+$G$3),2)</f>
        <v>9.43</v>
      </c>
      <c r="I169" s="263">
        <f>ROUND(F169*H169,2)</f>
        <v>444.15</v>
      </c>
    </row>
    <row r="170" spans="1:9" s="212" customFormat="1" ht="22.5">
      <c r="A170" s="256" t="str">
        <f>QUANTITATIVO!A290</f>
        <v>10.1.24</v>
      </c>
      <c r="B170" s="257" t="str">
        <f>QUANTITATIVO!B290</f>
        <v>SINAPI COMPOSIÇÕES</v>
      </c>
      <c r="C170" s="258">
        <f>QUANTITATIVO!C290</f>
        <v>97612</v>
      </c>
      <c r="D170" s="259" t="str">
        <f>QUANTITATIVO!D290</f>
        <v>LÂMPADA COMPACTA FLUORESCENTE DE 20 W, BASE E27 - FORNECIMENTO E INSTALAÇÃO. AF_02/2020</v>
      </c>
      <c r="E170" s="260" t="str">
        <f>QUANTITATIVO!L290</f>
        <v>UN</v>
      </c>
      <c r="F170" s="261">
        <f>QUANTITATIVO!M290</f>
        <v>10</v>
      </c>
      <c r="G170" s="262">
        <v>24.01</v>
      </c>
      <c r="H170" s="262">
        <f>ROUND(G170*(1+$G$3),2)</f>
        <v>29.29</v>
      </c>
      <c r="I170" s="263">
        <f t="shared" si="8"/>
        <v>292.9</v>
      </c>
    </row>
    <row r="171" spans="1:9" s="212" customFormat="1" ht="22.5">
      <c r="A171" s="256" t="str">
        <f>QUANTITATIVO!A292</f>
        <v>10.1.25</v>
      </c>
      <c r="B171" s="257" t="str">
        <f>QUANTITATIVO!B292</f>
        <v>MEDIANA DE MERCADO</v>
      </c>
      <c r="C171" s="258" t="str">
        <f>QUANTITATIVO!C292</f>
        <v>MED02</v>
      </c>
      <c r="D171" s="259" t="str">
        <f>QUANTITATIVO!D292</f>
        <v>EXAUSTOR INDUSTRIAL 30CM METÁLICO</v>
      </c>
      <c r="E171" s="260" t="str">
        <f>QUANTITATIVO!L292</f>
        <v>UN</v>
      </c>
      <c r="F171" s="261">
        <f>QUANTITATIVO!M292</f>
        <v>1</v>
      </c>
      <c r="G171" s="262">
        <f>MEDIANA!K11</f>
        <v>179.825</v>
      </c>
      <c r="H171" s="262">
        <f>ROUND(G171*(1+$G$3),2)</f>
        <v>219.39</v>
      </c>
      <c r="I171" s="263">
        <f>ROUND(F171*H171,2)</f>
        <v>219.39</v>
      </c>
    </row>
    <row r="172" spans="1:9" ht="11.25">
      <c r="A172" s="227"/>
      <c r="B172" s="228"/>
      <c r="C172" s="229"/>
      <c r="D172" s="230"/>
      <c r="E172" s="231"/>
      <c r="F172" s="232"/>
      <c r="G172" s="233"/>
      <c r="H172" s="210" t="s">
        <v>231</v>
      </c>
      <c r="I172" s="211">
        <f>SUM(I147:I171)</f>
        <v>4563.420000000001</v>
      </c>
    </row>
    <row r="173" spans="1:9" ht="11.25">
      <c r="A173" s="165"/>
      <c r="B173" s="166"/>
      <c r="C173" s="167"/>
      <c r="D173" s="168"/>
      <c r="E173" s="169"/>
      <c r="F173" s="170"/>
      <c r="G173" s="171"/>
      <c r="H173" s="172" t="s">
        <v>189</v>
      </c>
      <c r="I173" s="174">
        <f>I172</f>
        <v>4563.420000000001</v>
      </c>
    </row>
    <row r="174" spans="1:9" s="5" customFormat="1" ht="10.5">
      <c r="A174" s="222">
        <f>QUANTITATIVO!A294</f>
        <v>11</v>
      </c>
      <c r="B174" s="359" t="str">
        <f>QUANTITATIVO!B294</f>
        <v>URBANIZAÇÃO</v>
      </c>
      <c r="C174" s="360"/>
      <c r="D174" s="360"/>
      <c r="E174" s="360"/>
      <c r="F174" s="360"/>
      <c r="G174" s="360"/>
      <c r="H174" s="360"/>
      <c r="I174" s="361"/>
    </row>
    <row r="175" spans="1:9" s="5" customFormat="1" ht="10.5">
      <c r="A175" s="222" t="str">
        <f>QUANTITATIVO!A295</f>
        <v>11.1</v>
      </c>
      <c r="B175" s="359" t="str">
        <f>QUANTITATIVO!B295</f>
        <v>ACESSIBILIDADE</v>
      </c>
      <c r="C175" s="360"/>
      <c r="D175" s="360"/>
      <c r="E175" s="360"/>
      <c r="F175" s="360"/>
      <c r="G175" s="360"/>
      <c r="H175" s="360"/>
      <c r="I175" s="361"/>
    </row>
    <row r="176" spans="1:9" ht="37.5" customHeight="1">
      <c r="A176" s="154" t="str">
        <f>QUANTITATIVO!A296</f>
        <v>11.1.1</v>
      </c>
      <c r="B176" s="146" t="str">
        <f>QUANTITATIVO!B296</f>
        <v>SINAPI COMPOSIÇÕES</v>
      </c>
      <c r="C176" s="81">
        <f>QUANTITATIVO!C296</f>
        <v>100872</v>
      </c>
      <c r="D176" s="147" t="str">
        <f>QUANTITATIVO!D296</f>
        <v>BARRA DE APOIO RETA, EM ALUMINIO, COMPRIMENTO 80 CM, FIXADA NA PAREDE - FORNECIMENTO E INSTALAÇÃO. AF_01/2020</v>
      </c>
      <c r="E176" s="148" t="str">
        <f>QUANTITATIVO!L296</f>
        <v>UN</v>
      </c>
      <c r="F176" s="82">
        <f>QUANTITATIVO!M296</f>
        <v>2</v>
      </c>
      <c r="G176" s="83">
        <v>251.53</v>
      </c>
      <c r="H176" s="83">
        <f>ROUND(G176*(1+$G$3),2)</f>
        <v>306.87</v>
      </c>
      <c r="I176" s="89">
        <f>ROUND(F176*H176,2)</f>
        <v>613.74</v>
      </c>
    </row>
    <row r="177" spans="1:9" ht="22.5">
      <c r="A177" s="154" t="str">
        <f>QUANTITATIVO!A298</f>
        <v>11.1.2</v>
      </c>
      <c r="B177" s="146" t="str">
        <f>QUANTITATIVO!B298</f>
        <v>SINAPI COMPOSIÇÕES</v>
      </c>
      <c r="C177" s="81">
        <f>QUANTITATIVO!C298</f>
        <v>100874</v>
      </c>
      <c r="D177" s="147" t="str">
        <f>QUANTITATIVO!D298</f>
        <v>PUXADOR PARA PCD, FIXADO NA PORTA - FORNECIMENTO E INSTALAÇÃO. AF_01/2020</v>
      </c>
      <c r="E177" s="148" t="str">
        <f>QUANTITATIVO!L298</f>
        <v>UN</v>
      </c>
      <c r="F177" s="82">
        <f>QUANTITATIVO!M298</f>
        <v>1</v>
      </c>
      <c r="G177" s="83">
        <v>252.46</v>
      </c>
      <c r="H177" s="83">
        <f>ROUND(G177*(1+$G$3),2)</f>
        <v>308</v>
      </c>
      <c r="I177" s="89">
        <f>ROUND(F177*H177,2)</f>
        <v>308</v>
      </c>
    </row>
    <row r="178" spans="1:9" ht="11.25">
      <c r="A178" s="227"/>
      <c r="B178" s="228"/>
      <c r="C178" s="229"/>
      <c r="D178" s="230"/>
      <c r="E178" s="231"/>
      <c r="F178" s="232"/>
      <c r="G178" s="233"/>
      <c r="H178" s="210" t="s">
        <v>231</v>
      </c>
      <c r="I178" s="211">
        <f>SUM(I176:I177)</f>
        <v>921.74</v>
      </c>
    </row>
    <row r="179" spans="1:9" ht="11.25">
      <c r="A179" s="165"/>
      <c r="B179" s="166"/>
      <c r="C179" s="167"/>
      <c r="D179" s="168"/>
      <c r="E179" s="169"/>
      <c r="F179" s="170"/>
      <c r="G179" s="171"/>
      <c r="H179" s="172" t="s">
        <v>189</v>
      </c>
      <c r="I179" s="174">
        <f>I178</f>
        <v>921.74</v>
      </c>
    </row>
    <row r="180" spans="1:9" ht="11.25">
      <c r="A180" s="222">
        <f>QUANTITATIVO!A300</f>
        <v>12</v>
      </c>
      <c r="B180" s="359" t="str">
        <f>QUANTITATIVO!B300</f>
        <v>LIMPEZA DE OBRA</v>
      </c>
      <c r="C180" s="360"/>
      <c r="D180" s="360"/>
      <c r="E180" s="360"/>
      <c r="F180" s="360"/>
      <c r="G180" s="360"/>
      <c r="H180" s="360"/>
      <c r="I180" s="361"/>
    </row>
    <row r="181" spans="1:9" ht="11.25">
      <c r="A181" s="222" t="str">
        <f>QUANTITATIVO!A301</f>
        <v>12.1</v>
      </c>
      <c r="B181" s="359" t="str">
        <f>QUANTITATIVO!B301</f>
        <v>LIMPEZA DE REVESTIMENTOS</v>
      </c>
      <c r="C181" s="360"/>
      <c r="D181" s="360"/>
      <c r="E181" s="360"/>
      <c r="F181" s="360"/>
      <c r="G181" s="360"/>
      <c r="H181" s="360"/>
      <c r="I181" s="361"/>
    </row>
    <row r="182" spans="1:9" ht="22.5">
      <c r="A182" s="154" t="str">
        <f>QUANTITATIVO!A302</f>
        <v>12.1.1</v>
      </c>
      <c r="B182" s="146" t="str">
        <f>QUANTITATIVO!B302</f>
        <v>SINAPI COMPOSIÇÕES</v>
      </c>
      <c r="C182" s="81">
        <f>QUANTITATIVO!C302</f>
        <v>99803</v>
      </c>
      <c r="D182" s="147" t="str">
        <f>QUANTITATIVO!D302</f>
        <v>LIMPEZA DE PISO CERÂMICO OU PORCELANATO COM PANO ÚMIDO. AF_04/2019</v>
      </c>
      <c r="E182" s="148" t="str">
        <f>QUANTITATIVO!L302</f>
        <v>M2</v>
      </c>
      <c r="F182" s="82">
        <f>QUANTITATIVO!M302</f>
        <v>39.75</v>
      </c>
      <c r="G182" s="83">
        <v>1.7</v>
      </c>
      <c r="H182" s="83">
        <f>ROUND(G182*(1+$G$3),2)</f>
        <v>2.07</v>
      </c>
      <c r="I182" s="89">
        <f>ROUND(F182*H182,2)</f>
        <v>82.28</v>
      </c>
    </row>
    <row r="183" spans="1:9" ht="22.5">
      <c r="A183" s="154" t="str">
        <f>QUANTITATIVO!A304</f>
        <v>12.1.2</v>
      </c>
      <c r="B183" s="146" t="str">
        <f>QUANTITATIVO!B304</f>
        <v>SINAPI COMPOSIÇÕES</v>
      </c>
      <c r="C183" s="81">
        <f>QUANTITATIVO!C304</f>
        <v>99814</v>
      </c>
      <c r="D183" s="147" t="str">
        <f>QUANTITATIVO!D304</f>
        <v>LIMPEZA DE SUPERFICIE COM JATO DE ALTA PRESSÃO. AF_04/2019</v>
      </c>
      <c r="E183" s="148" t="str">
        <f>QUANTITATIVO!L304</f>
        <v>M2</v>
      </c>
      <c r="F183" s="82">
        <f>QUANTITATIVO!M304</f>
        <v>459</v>
      </c>
      <c r="G183" s="83">
        <v>1.57</v>
      </c>
      <c r="H183" s="83">
        <f>ROUND(G183*(1+$G$3),2)</f>
        <v>1.92</v>
      </c>
      <c r="I183" s="89">
        <f>ROUND(F183*H183,2)</f>
        <v>881.28</v>
      </c>
    </row>
    <row r="184" spans="1:9" ht="11.25">
      <c r="A184" s="203"/>
      <c r="B184" s="204"/>
      <c r="C184" s="205"/>
      <c r="D184" s="206"/>
      <c r="E184" s="207"/>
      <c r="F184" s="208"/>
      <c r="G184" s="209"/>
      <c r="H184" s="210" t="s">
        <v>231</v>
      </c>
      <c r="I184" s="211">
        <f>SUM(I182:I183)</f>
        <v>963.56</v>
      </c>
    </row>
    <row r="185" spans="1:9" ht="11.25">
      <c r="A185" s="165"/>
      <c r="B185" s="166"/>
      <c r="C185" s="167"/>
      <c r="D185" s="168"/>
      <c r="E185" s="169"/>
      <c r="F185" s="170"/>
      <c r="G185" s="171"/>
      <c r="H185" s="172" t="s">
        <v>189</v>
      </c>
      <c r="I185" s="174">
        <f>I184</f>
        <v>963.56</v>
      </c>
    </row>
    <row r="186" spans="1:9" ht="12">
      <c r="A186" s="178"/>
      <c r="B186" s="179"/>
      <c r="C186" s="180"/>
      <c r="D186" s="181"/>
      <c r="E186" s="182"/>
      <c r="F186" s="183"/>
      <c r="G186" s="184"/>
      <c r="H186" s="185" t="s">
        <v>193</v>
      </c>
      <c r="I186" s="213">
        <f>SUM(I27,I35,I50,I61,I94,I102,I128,I137,I173,I179,I185,I143,)</f>
        <v>188468.21000000002</v>
      </c>
    </row>
    <row r="187" spans="1:9" ht="11.25">
      <c r="A187" s="97"/>
      <c r="B187" s="73"/>
      <c r="C187" s="73"/>
      <c r="D187" s="72"/>
      <c r="E187" s="73"/>
      <c r="F187" s="98"/>
      <c r="G187" s="95"/>
      <c r="H187" s="95"/>
      <c r="I187" s="96"/>
    </row>
    <row r="188" spans="1:9" ht="11.25">
      <c r="A188" s="188" t="s">
        <v>37</v>
      </c>
      <c r="B188" s="73"/>
      <c r="C188" s="73"/>
      <c r="D188" s="72"/>
      <c r="E188" s="73"/>
      <c r="F188" s="98"/>
      <c r="G188" s="95"/>
      <c r="H188" s="95"/>
      <c r="I188" s="96"/>
    </row>
    <row r="189" spans="1:9" ht="11.25">
      <c r="A189" s="189" t="s">
        <v>586</v>
      </c>
      <c r="B189" s="73"/>
      <c r="C189" s="73"/>
      <c r="D189" s="72"/>
      <c r="E189" s="73"/>
      <c r="F189" s="98"/>
      <c r="G189" s="95"/>
      <c r="H189" s="95"/>
      <c r="I189" s="96"/>
    </row>
    <row r="190" spans="1:9" ht="11.25">
      <c r="A190" s="189" t="s">
        <v>575</v>
      </c>
      <c r="B190" s="73"/>
      <c r="C190" s="73"/>
      <c r="D190" s="72"/>
      <c r="E190" s="73"/>
      <c r="F190" s="98"/>
      <c r="G190" s="95"/>
      <c r="H190" s="95"/>
      <c r="I190" s="96"/>
    </row>
    <row r="191" spans="1:9" ht="12" thickBot="1">
      <c r="A191" s="155"/>
      <c r="B191" s="90"/>
      <c r="C191" s="90"/>
      <c r="D191" s="91"/>
      <c r="E191" s="90"/>
      <c r="F191" s="92"/>
      <c r="G191" s="93"/>
      <c r="H191" s="93"/>
      <c r="I191" s="94"/>
    </row>
  </sheetData>
  <sheetProtection/>
  <mergeCells count="29">
    <mergeCell ref="B138:I138"/>
    <mergeCell ref="B139:I139"/>
    <mergeCell ref="B180:I180"/>
    <mergeCell ref="B181:I181"/>
    <mergeCell ref="B52:I52"/>
    <mergeCell ref="B175:I175"/>
    <mergeCell ref="B174:I174"/>
    <mergeCell ref="B104:I104"/>
    <mergeCell ref="B129:I129"/>
    <mergeCell ref="B130:I130"/>
    <mergeCell ref="B145:I145"/>
    <mergeCell ref="B146:I146"/>
    <mergeCell ref="B95:I95"/>
    <mergeCell ref="B96:I96"/>
    <mergeCell ref="B103:I103"/>
    <mergeCell ref="B62:I62"/>
    <mergeCell ref="B63:I63"/>
    <mergeCell ref="B71:I71"/>
    <mergeCell ref="B57:I57"/>
    <mergeCell ref="B37:I37"/>
    <mergeCell ref="B40:I40"/>
    <mergeCell ref="B44:I44"/>
    <mergeCell ref="B51:I51"/>
    <mergeCell ref="B47:I47"/>
    <mergeCell ref="B29:I29"/>
    <mergeCell ref="B36:I36"/>
    <mergeCell ref="A7:I8"/>
    <mergeCell ref="B28:I28"/>
    <mergeCell ref="B10:I1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6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G3" sqref="G3"/>
      <selection pane="bottomLeft" activeCell="D31" sqref="D31"/>
    </sheetView>
  </sheetViews>
  <sheetFormatPr defaultColWidth="9.140625" defaultRowHeight="15"/>
  <cols>
    <col min="1" max="1" width="6.7109375" style="13" customWidth="1"/>
    <col min="2" max="2" width="12.7109375" style="13" customWidth="1"/>
    <col min="3" max="3" width="9.8515625" style="13" customWidth="1"/>
    <col min="4" max="4" width="35.7109375" style="13" customWidth="1"/>
    <col min="5" max="10" width="9.7109375" style="13" customWidth="1"/>
    <col min="11" max="11" width="11.00390625" style="13" bestFit="1" customWidth="1"/>
    <col min="12" max="12" width="9.7109375" style="13" customWidth="1"/>
    <col min="13" max="13" width="12.7109375" style="13" customWidth="1"/>
    <col min="14" max="16384" width="9.140625" style="13" customWidth="1"/>
  </cols>
  <sheetData>
    <row r="1" spans="1:13" ht="11.25">
      <c r="A1" s="149"/>
      <c r="B1" s="135"/>
      <c r="C1" s="135"/>
      <c r="D1" s="136"/>
      <c r="E1" s="135"/>
      <c r="F1" s="135"/>
      <c r="G1" s="137"/>
      <c r="H1" s="137"/>
      <c r="I1" s="102"/>
      <c r="J1" s="102"/>
      <c r="K1" s="102"/>
      <c r="L1" s="102"/>
      <c r="M1" s="103"/>
    </row>
    <row r="2" spans="1:13" ht="11.25">
      <c r="A2" s="150"/>
      <c r="B2" s="140" t="s">
        <v>12</v>
      </c>
      <c r="C2" s="141" t="s">
        <v>436</v>
      </c>
      <c r="D2" s="141"/>
      <c r="E2" s="145"/>
      <c r="F2" s="140" t="s">
        <v>15</v>
      </c>
      <c r="G2" s="240" t="s">
        <v>585</v>
      </c>
      <c r="H2" s="142"/>
      <c r="I2" s="237"/>
      <c r="J2" s="236"/>
      <c r="K2" s="236"/>
      <c r="L2" s="104"/>
      <c r="M2" s="105"/>
    </row>
    <row r="3" spans="1:13" ht="11.25">
      <c r="A3" s="150"/>
      <c r="B3" s="140" t="s">
        <v>13</v>
      </c>
      <c r="C3" s="141" t="s">
        <v>323</v>
      </c>
      <c r="D3" s="141"/>
      <c r="E3" s="145"/>
      <c r="F3" s="140" t="s">
        <v>16</v>
      </c>
      <c r="G3" s="106">
        <v>0.22</v>
      </c>
      <c r="H3" s="142"/>
      <c r="I3" s="237"/>
      <c r="J3" s="236"/>
      <c r="K3" s="236"/>
      <c r="L3" s="104"/>
      <c r="M3" s="105"/>
    </row>
    <row r="4" spans="1:13" ht="11.25">
      <c r="A4" s="150"/>
      <c r="B4" s="140" t="s">
        <v>50</v>
      </c>
      <c r="C4" s="141" t="s">
        <v>324</v>
      </c>
      <c r="D4" s="141"/>
      <c r="E4" s="145"/>
      <c r="F4" s="140"/>
      <c r="G4" s="144"/>
      <c r="H4" s="142"/>
      <c r="I4" s="237"/>
      <c r="J4" s="236"/>
      <c r="K4" s="236"/>
      <c r="L4" s="104"/>
      <c r="M4" s="105"/>
    </row>
    <row r="5" spans="1:13" ht="11.25">
      <c r="A5" s="150"/>
      <c r="B5" s="140" t="s">
        <v>14</v>
      </c>
      <c r="C5" s="141" t="s">
        <v>325</v>
      </c>
      <c r="D5" s="141"/>
      <c r="E5" s="145"/>
      <c r="F5" s="379"/>
      <c r="G5" s="379"/>
      <c r="H5" s="238"/>
      <c r="I5" s="237"/>
      <c r="J5" s="236"/>
      <c r="K5" s="236"/>
      <c r="L5" s="104"/>
      <c r="M5" s="105"/>
    </row>
    <row r="6" spans="1:13" ht="11.25">
      <c r="A6" s="150"/>
      <c r="B6" s="140"/>
      <c r="C6" s="141"/>
      <c r="D6" s="141"/>
      <c r="E6" s="145"/>
      <c r="F6" s="335"/>
      <c r="G6" s="335"/>
      <c r="H6" s="238"/>
      <c r="I6" s="237"/>
      <c r="J6" s="236"/>
      <c r="K6" s="236"/>
      <c r="L6" s="104"/>
      <c r="M6" s="105"/>
    </row>
    <row r="7" spans="1:13" ht="12" thickBot="1">
      <c r="A7" s="151"/>
      <c r="B7" s="145"/>
      <c r="C7" s="145"/>
      <c r="D7" s="141"/>
      <c r="E7" s="145"/>
      <c r="F7" s="145"/>
      <c r="G7" s="142"/>
      <c r="H7" s="142"/>
      <c r="I7" s="104"/>
      <c r="J7" s="104"/>
      <c r="K7" s="104"/>
      <c r="L7" s="104"/>
      <c r="M7" s="105"/>
    </row>
    <row r="8" spans="1:13" ht="16.5" thickBot="1">
      <c r="A8" s="376" t="s">
        <v>38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8"/>
    </row>
    <row r="9" spans="1:13" s="1" customFormat="1" ht="12">
      <c r="A9" s="215" t="s">
        <v>0</v>
      </c>
      <c r="B9" s="216" t="s">
        <v>1</v>
      </c>
      <c r="C9" s="216" t="s">
        <v>2</v>
      </c>
      <c r="D9" s="216" t="s">
        <v>3</v>
      </c>
      <c r="E9" s="214" t="s">
        <v>39</v>
      </c>
      <c r="F9" s="214" t="s">
        <v>55</v>
      </c>
      <c r="G9" s="214" t="s">
        <v>56</v>
      </c>
      <c r="H9" s="214" t="s">
        <v>57</v>
      </c>
      <c r="I9" s="214" t="s">
        <v>58</v>
      </c>
      <c r="J9" s="214" t="s">
        <v>40</v>
      </c>
      <c r="K9" s="214" t="s">
        <v>241</v>
      </c>
      <c r="L9" s="45" t="s">
        <v>4</v>
      </c>
      <c r="M9" s="46" t="s">
        <v>41</v>
      </c>
    </row>
    <row r="10" spans="1:13" ht="11.25">
      <c r="A10" s="47">
        <v>1</v>
      </c>
      <c r="B10" s="48" t="s">
        <v>42</v>
      </c>
      <c r="C10" s="49"/>
      <c r="D10" s="49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11.25">
      <c r="A11" s="52" t="s">
        <v>8</v>
      </c>
      <c r="B11" s="53" t="s">
        <v>11</v>
      </c>
      <c r="C11" s="54"/>
      <c r="D11" s="54"/>
      <c r="E11" s="55"/>
      <c r="F11" s="55"/>
      <c r="G11" s="55"/>
      <c r="H11" s="55"/>
      <c r="I11" s="55"/>
      <c r="J11" s="55"/>
      <c r="K11" s="55"/>
      <c r="L11" s="55"/>
      <c r="M11" s="56"/>
    </row>
    <row r="12" spans="1:13" s="111" customFormat="1" ht="11.25">
      <c r="A12" s="57" t="s">
        <v>43</v>
      </c>
      <c r="B12" s="60" t="s">
        <v>122</v>
      </c>
      <c r="C12" s="58" t="s">
        <v>53</v>
      </c>
      <c r="D12" s="277" t="s">
        <v>9</v>
      </c>
      <c r="E12" s="59"/>
      <c r="F12" s="59"/>
      <c r="G12" s="59"/>
      <c r="H12" s="59"/>
      <c r="I12" s="59"/>
      <c r="J12" s="59"/>
      <c r="K12" s="59"/>
      <c r="L12" s="60" t="s">
        <v>118</v>
      </c>
      <c r="M12" s="61">
        <f>SUM(M13)</f>
        <v>3</v>
      </c>
    </row>
    <row r="13" spans="1:13" ht="11.25">
      <c r="A13" s="62"/>
      <c r="B13" s="217"/>
      <c r="C13" s="64"/>
      <c r="D13" s="65" t="s">
        <v>127</v>
      </c>
      <c r="E13" s="66">
        <v>3</v>
      </c>
      <c r="F13" s="66"/>
      <c r="G13" s="66"/>
      <c r="H13" s="66"/>
      <c r="I13" s="66"/>
      <c r="J13" s="66"/>
      <c r="K13" s="66"/>
      <c r="L13" s="66"/>
      <c r="M13" s="67">
        <f>ROUND(E13,2)</f>
        <v>3</v>
      </c>
    </row>
    <row r="14" spans="1:13" s="111" customFormat="1" ht="45">
      <c r="A14" s="57" t="s">
        <v>123</v>
      </c>
      <c r="B14" s="60" t="s">
        <v>104</v>
      </c>
      <c r="C14" s="58">
        <v>93210</v>
      </c>
      <c r="D14" s="277" t="s">
        <v>93</v>
      </c>
      <c r="E14" s="59"/>
      <c r="F14" s="59"/>
      <c r="G14" s="59"/>
      <c r="H14" s="59"/>
      <c r="I14" s="59"/>
      <c r="J14" s="59"/>
      <c r="K14" s="59"/>
      <c r="L14" s="60" t="s">
        <v>44</v>
      </c>
      <c r="M14" s="61">
        <f>SUM(M15)</f>
        <v>10</v>
      </c>
    </row>
    <row r="15" spans="1:13" s="111" customFormat="1" ht="11.25">
      <c r="A15" s="62"/>
      <c r="B15" s="217"/>
      <c r="C15" s="64"/>
      <c r="D15" s="65" t="s">
        <v>129</v>
      </c>
      <c r="E15" s="66">
        <v>1</v>
      </c>
      <c r="F15" s="66"/>
      <c r="G15" s="66">
        <v>4</v>
      </c>
      <c r="H15" s="66">
        <v>2.5</v>
      </c>
      <c r="I15" s="66"/>
      <c r="J15" s="66"/>
      <c r="K15" s="66"/>
      <c r="L15" s="66"/>
      <c r="M15" s="67">
        <f>ROUND(E15*(G15*H15),2)</f>
        <v>10</v>
      </c>
    </row>
    <row r="16" spans="1:13" s="111" customFormat="1" ht="45">
      <c r="A16" s="57" t="s">
        <v>124</v>
      </c>
      <c r="B16" s="60" t="s">
        <v>128</v>
      </c>
      <c r="C16" s="58">
        <v>10777</v>
      </c>
      <c r="D16" s="277" t="s">
        <v>101</v>
      </c>
      <c r="E16" s="59"/>
      <c r="F16" s="59"/>
      <c r="G16" s="59"/>
      <c r="H16" s="59"/>
      <c r="I16" s="59"/>
      <c r="J16" s="59"/>
      <c r="K16" s="59"/>
      <c r="L16" s="60" t="s">
        <v>94</v>
      </c>
      <c r="M16" s="61">
        <f>SUM(M17)</f>
        <v>3</v>
      </c>
    </row>
    <row r="17" spans="1:13" s="111" customFormat="1" ht="11.25">
      <c r="A17" s="62"/>
      <c r="B17" s="217"/>
      <c r="C17" s="64"/>
      <c r="D17" s="65" t="s">
        <v>127</v>
      </c>
      <c r="E17" s="66">
        <f>E13</f>
        <v>3</v>
      </c>
      <c r="F17" s="66"/>
      <c r="G17" s="66"/>
      <c r="H17" s="66"/>
      <c r="I17" s="66"/>
      <c r="J17" s="66"/>
      <c r="K17" s="66"/>
      <c r="L17" s="66"/>
      <c r="M17" s="67">
        <f>ROUND(E17,2)</f>
        <v>3</v>
      </c>
    </row>
    <row r="18" spans="1:13" s="111" customFormat="1" ht="33.75">
      <c r="A18" s="57" t="s">
        <v>125</v>
      </c>
      <c r="B18" s="60" t="s">
        <v>128</v>
      </c>
      <c r="C18" s="58">
        <v>4813</v>
      </c>
      <c r="D18" s="277" t="s">
        <v>99</v>
      </c>
      <c r="E18" s="59"/>
      <c r="F18" s="59"/>
      <c r="G18" s="59"/>
      <c r="H18" s="59"/>
      <c r="I18" s="59"/>
      <c r="J18" s="59"/>
      <c r="K18" s="59"/>
      <c r="L18" s="60" t="s">
        <v>95</v>
      </c>
      <c r="M18" s="61">
        <f>SUM(M19)</f>
        <v>2.25</v>
      </c>
    </row>
    <row r="19" spans="1:13" s="111" customFormat="1" ht="11.25">
      <c r="A19" s="62"/>
      <c r="B19" s="217"/>
      <c r="C19" s="64"/>
      <c r="D19" s="65" t="s">
        <v>45</v>
      </c>
      <c r="E19" s="66">
        <v>1</v>
      </c>
      <c r="F19" s="66"/>
      <c r="G19" s="66">
        <v>2</v>
      </c>
      <c r="H19" s="66"/>
      <c r="I19" s="66">
        <v>1.125</v>
      </c>
      <c r="J19" s="66"/>
      <c r="K19" s="66"/>
      <c r="L19" s="66"/>
      <c r="M19" s="67">
        <f>ROUND(E19*(G19*I19),2)</f>
        <v>2.25</v>
      </c>
    </row>
    <row r="20" spans="1:13" s="111" customFormat="1" ht="11.25">
      <c r="A20" s="57" t="s">
        <v>126</v>
      </c>
      <c r="B20" s="276" t="s">
        <v>122</v>
      </c>
      <c r="C20" s="58" t="s">
        <v>130</v>
      </c>
      <c r="D20" s="277" t="s">
        <v>138</v>
      </c>
      <c r="E20" s="59"/>
      <c r="F20" s="59"/>
      <c r="G20" s="59"/>
      <c r="H20" s="59"/>
      <c r="I20" s="59"/>
      <c r="J20" s="59"/>
      <c r="K20" s="59"/>
      <c r="L20" s="60" t="s">
        <v>135</v>
      </c>
      <c r="M20" s="61">
        <f>SUM(M21)</f>
        <v>1</v>
      </c>
    </row>
    <row r="21" spans="1:13" s="111" customFormat="1" ht="11.25">
      <c r="A21" s="62"/>
      <c r="B21" s="63"/>
      <c r="C21" s="64"/>
      <c r="D21" s="65" t="s">
        <v>140</v>
      </c>
      <c r="E21" s="66">
        <v>1</v>
      </c>
      <c r="F21" s="66"/>
      <c r="G21" s="66"/>
      <c r="H21" s="66"/>
      <c r="I21" s="66"/>
      <c r="J21" s="66"/>
      <c r="K21" s="66"/>
      <c r="L21" s="66"/>
      <c r="M21" s="67">
        <f>ROUND(E21,2)</f>
        <v>1</v>
      </c>
    </row>
    <row r="22" spans="1:13" s="111" customFormat="1" ht="11.25">
      <c r="A22" s="57" t="s">
        <v>142</v>
      </c>
      <c r="B22" s="276" t="s">
        <v>122</v>
      </c>
      <c r="C22" s="58" t="s">
        <v>139</v>
      </c>
      <c r="D22" s="277" t="s">
        <v>137</v>
      </c>
      <c r="E22" s="59"/>
      <c r="F22" s="59"/>
      <c r="G22" s="59"/>
      <c r="H22" s="59"/>
      <c r="I22" s="59"/>
      <c r="J22" s="59"/>
      <c r="K22" s="59"/>
      <c r="L22" s="60" t="s">
        <v>135</v>
      </c>
      <c r="M22" s="61">
        <f>SUM(M23)</f>
        <v>1</v>
      </c>
    </row>
    <row r="23" spans="1:13" s="111" customFormat="1" ht="11.25">
      <c r="A23" s="57"/>
      <c r="B23" s="276"/>
      <c r="C23" s="58"/>
      <c r="D23" s="65" t="s">
        <v>141</v>
      </c>
      <c r="E23" s="66">
        <v>1</v>
      </c>
      <c r="F23" s="66"/>
      <c r="G23" s="66"/>
      <c r="H23" s="66"/>
      <c r="I23" s="66"/>
      <c r="J23" s="66"/>
      <c r="K23" s="66"/>
      <c r="L23" s="66"/>
      <c r="M23" s="67">
        <f>ROUND(E23,2)</f>
        <v>1</v>
      </c>
    </row>
    <row r="24" spans="1:13" s="111" customFormat="1" ht="22.5">
      <c r="A24" s="57" t="s">
        <v>430</v>
      </c>
      <c r="B24" s="276" t="s">
        <v>104</v>
      </c>
      <c r="C24" s="58">
        <v>98459</v>
      </c>
      <c r="D24" s="277" t="s">
        <v>493</v>
      </c>
      <c r="E24" s="59"/>
      <c r="F24" s="59"/>
      <c r="G24" s="59"/>
      <c r="H24" s="66">
        <v>34.5</v>
      </c>
      <c r="I24" s="66">
        <v>2.1</v>
      </c>
      <c r="J24" s="59"/>
      <c r="K24" s="59"/>
      <c r="L24" s="60" t="s">
        <v>44</v>
      </c>
      <c r="M24" s="61">
        <f>M25</f>
        <v>72.45</v>
      </c>
    </row>
    <row r="25" spans="1:13" s="111" customFormat="1" ht="11.25">
      <c r="A25" s="57"/>
      <c r="B25" s="276"/>
      <c r="C25" s="58"/>
      <c r="D25" s="65" t="s">
        <v>477</v>
      </c>
      <c r="E25" s="66">
        <v>1</v>
      </c>
      <c r="F25" s="66"/>
      <c r="G25" s="66"/>
      <c r="H25" s="66"/>
      <c r="I25" s="66"/>
      <c r="J25" s="66"/>
      <c r="K25" s="66"/>
      <c r="L25" s="66"/>
      <c r="M25" s="67">
        <f>H24*I24</f>
        <v>72.45</v>
      </c>
    </row>
    <row r="26" spans="1:13" ht="11.25">
      <c r="A26" s="52" t="s">
        <v>10</v>
      </c>
      <c r="B26" s="53" t="s">
        <v>346</v>
      </c>
      <c r="C26" s="54"/>
      <c r="D26" s="54"/>
      <c r="E26" s="55"/>
      <c r="F26" s="55"/>
      <c r="G26" s="55"/>
      <c r="H26" s="55"/>
      <c r="I26" s="55"/>
      <c r="J26" s="55"/>
      <c r="K26" s="55"/>
      <c r="L26" s="55"/>
      <c r="M26" s="56"/>
    </row>
    <row r="27" spans="1:13" s="111" customFormat="1" ht="22.5">
      <c r="A27" s="57" t="s">
        <v>143</v>
      </c>
      <c r="B27" s="276" t="s">
        <v>104</v>
      </c>
      <c r="C27" s="58">
        <v>97644</v>
      </c>
      <c r="D27" s="277" t="s">
        <v>340</v>
      </c>
      <c r="E27" s="59"/>
      <c r="F27" s="59"/>
      <c r="G27" s="59"/>
      <c r="H27" s="59"/>
      <c r="I27" s="59"/>
      <c r="J27" s="59"/>
      <c r="K27" s="59"/>
      <c r="L27" s="60" t="s">
        <v>44</v>
      </c>
      <c r="M27" s="61">
        <f>SUM(M28)</f>
        <v>1.26</v>
      </c>
    </row>
    <row r="28" spans="1:13" s="111" customFormat="1" ht="11.25">
      <c r="A28" s="62"/>
      <c r="B28" s="63"/>
      <c r="C28" s="64"/>
      <c r="D28" s="65" t="s">
        <v>341</v>
      </c>
      <c r="E28" s="66">
        <v>13</v>
      </c>
      <c r="F28" s="66"/>
      <c r="G28" s="66">
        <v>0.6</v>
      </c>
      <c r="H28" s="66">
        <v>2.1</v>
      </c>
      <c r="I28" s="66"/>
      <c r="J28" s="66">
        <f>H28*G28</f>
        <v>1.26</v>
      </c>
      <c r="K28" s="66"/>
      <c r="L28" s="66"/>
      <c r="M28" s="67">
        <f>J28</f>
        <v>1.26</v>
      </c>
    </row>
    <row r="29" spans="1:13" s="111" customFormat="1" ht="33.75">
      <c r="A29" s="57" t="s">
        <v>144</v>
      </c>
      <c r="B29" s="276" t="s">
        <v>104</v>
      </c>
      <c r="C29" s="81">
        <v>97622</v>
      </c>
      <c r="D29" s="147" t="s">
        <v>426</v>
      </c>
      <c r="E29" s="59"/>
      <c r="F29" s="59"/>
      <c r="G29" s="59"/>
      <c r="H29" s="59"/>
      <c r="I29" s="59"/>
      <c r="J29" s="59"/>
      <c r="K29" s="59"/>
      <c r="L29" s="60" t="s">
        <v>68</v>
      </c>
      <c r="M29" s="61">
        <f>M30</f>
        <v>3.78</v>
      </c>
    </row>
    <row r="30" spans="1:13" s="111" customFormat="1" ht="11.25">
      <c r="A30" s="62"/>
      <c r="B30" s="63"/>
      <c r="C30" s="64"/>
      <c r="D30" s="65" t="s">
        <v>437</v>
      </c>
      <c r="E30" s="66">
        <v>10</v>
      </c>
      <c r="F30" s="66"/>
      <c r="G30" s="66">
        <v>1.2</v>
      </c>
      <c r="H30" s="66">
        <v>0.15</v>
      </c>
      <c r="I30" s="66">
        <v>2.1</v>
      </c>
      <c r="J30" s="67"/>
      <c r="K30" s="66"/>
      <c r="L30" s="66"/>
      <c r="M30" s="67">
        <f>E30*G30*H30*I30</f>
        <v>3.78</v>
      </c>
    </row>
    <row r="31" spans="1:13" s="111" customFormat="1" ht="33.75">
      <c r="A31" s="57" t="s">
        <v>358</v>
      </c>
      <c r="B31" s="276" t="s">
        <v>104</v>
      </c>
      <c r="C31" s="58">
        <v>97661</v>
      </c>
      <c r="D31" s="277" t="s">
        <v>342</v>
      </c>
      <c r="E31" s="59"/>
      <c r="F31" s="59"/>
      <c r="G31" s="59"/>
      <c r="H31" s="59"/>
      <c r="I31" s="59"/>
      <c r="J31" s="59"/>
      <c r="K31" s="59"/>
      <c r="L31" s="60" t="s">
        <v>65</v>
      </c>
      <c r="M31" s="61">
        <f>SUM(M32)</f>
        <v>195</v>
      </c>
    </row>
    <row r="32" spans="1:13" s="111" customFormat="1" ht="11.25">
      <c r="A32" s="62"/>
      <c r="B32" s="63"/>
      <c r="C32" s="64"/>
      <c r="D32" s="65" t="s">
        <v>343</v>
      </c>
      <c r="E32" s="66">
        <v>1</v>
      </c>
      <c r="F32" s="66"/>
      <c r="G32" s="66">
        <v>195</v>
      </c>
      <c r="H32" s="66"/>
      <c r="I32" s="66"/>
      <c r="J32" s="66"/>
      <c r="K32" s="66"/>
      <c r="L32" s="66"/>
      <c r="M32" s="67">
        <f>G32*E32</f>
        <v>195</v>
      </c>
    </row>
    <row r="33" spans="1:13" s="111" customFormat="1" ht="22.5">
      <c r="A33" s="57" t="s">
        <v>359</v>
      </c>
      <c r="B33" s="276" t="s">
        <v>104</v>
      </c>
      <c r="C33" s="58">
        <v>97663</v>
      </c>
      <c r="D33" s="277" t="s">
        <v>344</v>
      </c>
      <c r="E33" s="59"/>
      <c r="F33" s="59"/>
      <c r="G33" s="59"/>
      <c r="H33" s="59"/>
      <c r="I33" s="59"/>
      <c r="J33" s="59"/>
      <c r="K33" s="59"/>
      <c r="L33" s="60" t="s">
        <v>64</v>
      </c>
      <c r="M33" s="61">
        <f>SUM(M34)</f>
        <v>8</v>
      </c>
    </row>
    <row r="34" spans="1:13" s="111" customFormat="1" ht="11.25">
      <c r="A34" s="62"/>
      <c r="B34" s="63"/>
      <c r="C34" s="64"/>
      <c r="D34" s="65" t="s">
        <v>345</v>
      </c>
      <c r="E34" s="66">
        <v>8</v>
      </c>
      <c r="F34" s="66"/>
      <c r="G34" s="66"/>
      <c r="H34" s="66"/>
      <c r="I34" s="66"/>
      <c r="J34" s="66"/>
      <c r="K34" s="66"/>
      <c r="L34" s="66"/>
      <c r="M34" s="67">
        <f>E34</f>
        <v>8</v>
      </c>
    </row>
    <row r="35" spans="1:13" s="111" customFormat="1" ht="33.75">
      <c r="A35" s="57" t="s">
        <v>360</v>
      </c>
      <c r="B35" s="276" t="s">
        <v>104</v>
      </c>
      <c r="C35" s="58">
        <v>97633</v>
      </c>
      <c r="D35" s="277" t="s">
        <v>347</v>
      </c>
      <c r="E35" s="59"/>
      <c r="F35" s="59"/>
      <c r="G35" s="59"/>
      <c r="H35" s="59"/>
      <c r="I35" s="59"/>
      <c r="J35" s="59"/>
      <c r="K35" s="59"/>
      <c r="L35" s="60" t="s">
        <v>44</v>
      </c>
      <c r="M35" s="61">
        <f>SUM(M36:M38)</f>
        <v>137.41</v>
      </c>
    </row>
    <row r="36" spans="1:13" s="111" customFormat="1" ht="11.25">
      <c r="A36" s="62"/>
      <c r="B36" s="63"/>
      <c r="C36" s="64"/>
      <c r="D36" s="65" t="s">
        <v>348</v>
      </c>
      <c r="E36" s="66">
        <v>1</v>
      </c>
      <c r="F36" s="66"/>
      <c r="G36" s="66">
        <v>2.1</v>
      </c>
      <c r="H36" s="66">
        <v>2.5</v>
      </c>
      <c r="I36" s="66"/>
      <c r="J36" s="66">
        <f>H36*G36*E36</f>
        <v>5.25</v>
      </c>
      <c r="K36" s="66"/>
      <c r="L36" s="66"/>
      <c r="M36" s="67">
        <f>J36</f>
        <v>5.25</v>
      </c>
    </row>
    <row r="37" spans="1:13" s="111" customFormat="1" ht="11.25">
      <c r="A37" s="62"/>
      <c r="B37" s="63"/>
      <c r="C37" s="64"/>
      <c r="D37" s="65" t="s">
        <v>478</v>
      </c>
      <c r="E37" s="66">
        <v>2</v>
      </c>
      <c r="F37" s="66"/>
      <c r="G37" s="66">
        <v>17.6</v>
      </c>
      <c r="H37" s="66">
        <v>2.8</v>
      </c>
      <c r="I37" s="66"/>
      <c r="J37" s="66">
        <f>H37*G37*E37</f>
        <v>98.56</v>
      </c>
      <c r="K37" s="66"/>
      <c r="L37" s="66"/>
      <c r="M37" s="67">
        <f>J37</f>
        <v>98.56</v>
      </c>
    </row>
    <row r="38" spans="1:13" s="111" customFormat="1" ht="11.25">
      <c r="A38" s="62"/>
      <c r="B38" s="63"/>
      <c r="C38" s="64"/>
      <c r="D38" s="65" t="s">
        <v>349</v>
      </c>
      <c r="E38" s="66">
        <v>2</v>
      </c>
      <c r="F38" s="66"/>
      <c r="G38" s="66">
        <v>6</v>
      </c>
      <c r="H38" s="66">
        <v>2.8</v>
      </c>
      <c r="I38" s="66"/>
      <c r="J38" s="66">
        <f>H38*G38*E38</f>
        <v>33.599999999999994</v>
      </c>
      <c r="K38" s="66"/>
      <c r="L38" s="66"/>
      <c r="M38" s="67">
        <f>J38</f>
        <v>33.599999999999994</v>
      </c>
    </row>
    <row r="39" spans="1:13" s="111" customFormat="1" ht="11.25">
      <c r="A39" s="47">
        <v>2</v>
      </c>
      <c r="B39" s="48" t="s">
        <v>46</v>
      </c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1"/>
    </row>
    <row r="40" spans="1:13" s="111" customFormat="1" ht="11.25">
      <c r="A40" s="52" t="s">
        <v>47</v>
      </c>
      <c r="B40" s="53" t="s">
        <v>557</v>
      </c>
      <c r="C40" s="54"/>
      <c r="D40" s="54"/>
      <c r="E40" s="55"/>
      <c r="F40" s="55"/>
      <c r="G40" s="55"/>
      <c r="H40" s="55"/>
      <c r="I40" s="55"/>
      <c r="J40" s="55"/>
      <c r="K40" s="55"/>
      <c r="L40" s="55"/>
      <c r="M40" s="56"/>
    </row>
    <row r="41" spans="1:13" s="111" customFormat="1" ht="45">
      <c r="A41" s="57" t="s">
        <v>361</v>
      </c>
      <c r="B41" s="276" t="s">
        <v>128</v>
      </c>
      <c r="C41" s="58">
        <v>21141</v>
      </c>
      <c r="D41" s="277" t="s">
        <v>296</v>
      </c>
      <c r="E41" s="59"/>
      <c r="F41" s="59"/>
      <c r="G41" s="59"/>
      <c r="H41" s="59"/>
      <c r="I41" s="59"/>
      <c r="J41" s="59"/>
      <c r="K41" s="59"/>
      <c r="L41" s="60" t="s">
        <v>44</v>
      </c>
      <c r="M41" s="61">
        <f>SUM(M42:M42)</f>
        <v>527.8499999999999</v>
      </c>
    </row>
    <row r="42" spans="1:13" s="111" customFormat="1" ht="11.25">
      <c r="A42" s="62"/>
      <c r="B42" s="63"/>
      <c r="C42" s="64"/>
      <c r="D42" s="65" t="s">
        <v>297</v>
      </c>
      <c r="E42" s="66">
        <v>1.15</v>
      </c>
      <c r="F42" s="66"/>
      <c r="G42" s="66"/>
      <c r="H42" s="66"/>
      <c r="I42" s="66"/>
      <c r="J42" s="66">
        <v>459</v>
      </c>
      <c r="K42" s="66"/>
      <c r="L42" s="66"/>
      <c r="M42" s="67">
        <f>J42*E42</f>
        <v>527.8499999999999</v>
      </c>
    </row>
    <row r="43" spans="1:13" s="111" customFormat="1" ht="67.5">
      <c r="A43" s="57" t="s">
        <v>362</v>
      </c>
      <c r="B43" s="276" t="s">
        <v>104</v>
      </c>
      <c r="C43" s="58">
        <v>90853</v>
      </c>
      <c r="D43" s="277" t="s">
        <v>583</v>
      </c>
      <c r="E43" s="59"/>
      <c r="F43" s="59"/>
      <c r="G43" s="59"/>
      <c r="H43" s="59"/>
      <c r="I43" s="59"/>
      <c r="J43" s="59"/>
      <c r="K43" s="59"/>
      <c r="L43" s="60" t="s">
        <v>68</v>
      </c>
      <c r="M43" s="61">
        <f>SUM(M44:M44)</f>
        <v>22.950000000000003</v>
      </c>
    </row>
    <row r="44" spans="1:13" s="111" customFormat="1" ht="11.25">
      <c r="A44" s="62"/>
      <c r="B44" s="63"/>
      <c r="C44" s="64"/>
      <c r="D44" s="65" t="s">
        <v>297</v>
      </c>
      <c r="E44" s="66">
        <v>1</v>
      </c>
      <c r="F44" s="66"/>
      <c r="G44" s="66"/>
      <c r="H44" s="66"/>
      <c r="I44" s="66">
        <v>0.05</v>
      </c>
      <c r="J44" s="66">
        <v>459</v>
      </c>
      <c r="K44" s="66"/>
      <c r="L44" s="66"/>
      <c r="M44" s="67">
        <f>J44*I44</f>
        <v>22.950000000000003</v>
      </c>
    </row>
    <row r="45" spans="1:13" s="111" customFormat="1" ht="45">
      <c r="A45" s="57" t="s">
        <v>363</v>
      </c>
      <c r="B45" s="276" t="s">
        <v>104</v>
      </c>
      <c r="C45" s="58">
        <v>97086</v>
      </c>
      <c r="D45" s="277" t="s">
        <v>243</v>
      </c>
      <c r="E45" s="59"/>
      <c r="F45" s="59"/>
      <c r="G45" s="59"/>
      <c r="H45" s="59"/>
      <c r="I45" s="59"/>
      <c r="J45" s="59"/>
      <c r="K45" s="59"/>
      <c r="L45" s="60" t="s">
        <v>44</v>
      </c>
      <c r="M45" s="61">
        <f>SUM(M46:M46)</f>
        <v>8.933</v>
      </c>
    </row>
    <row r="46" spans="1:13" s="111" customFormat="1" ht="11.25">
      <c r="A46" s="62"/>
      <c r="B46" s="63"/>
      <c r="C46" s="64"/>
      <c r="D46" s="65" t="s">
        <v>244</v>
      </c>
      <c r="E46" s="66">
        <v>1</v>
      </c>
      <c r="F46" s="66"/>
      <c r="G46" s="66">
        <v>89.33</v>
      </c>
      <c r="H46" s="66"/>
      <c r="I46" s="66">
        <v>0.1</v>
      </c>
      <c r="J46" s="66"/>
      <c r="K46" s="66"/>
      <c r="L46" s="66"/>
      <c r="M46" s="67">
        <f>I46*G46</f>
        <v>8.933</v>
      </c>
    </row>
    <row r="47" spans="1:13" s="111" customFormat="1" ht="33.75">
      <c r="A47" s="57" t="s">
        <v>364</v>
      </c>
      <c r="B47" s="276" t="s">
        <v>128</v>
      </c>
      <c r="C47" s="58">
        <v>3671</v>
      </c>
      <c r="D47" s="277" t="s">
        <v>245</v>
      </c>
      <c r="E47" s="59"/>
      <c r="F47" s="59"/>
      <c r="G47" s="59"/>
      <c r="H47" s="59"/>
      <c r="I47" s="59"/>
      <c r="J47" s="59"/>
      <c r="K47" s="59"/>
      <c r="L47" s="60" t="s">
        <v>65</v>
      </c>
      <c r="M47" s="61">
        <f>M48</f>
        <v>36</v>
      </c>
    </row>
    <row r="48" spans="1:13" s="111" customFormat="1" ht="11.25">
      <c r="A48" s="62"/>
      <c r="B48" s="63"/>
      <c r="C48" s="64"/>
      <c r="D48" s="65" t="s">
        <v>300</v>
      </c>
      <c r="E48" s="66">
        <v>1</v>
      </c>
      <c r="F48" s="66"/>
      <c r="G48" s="66">
        <v>36</v>
      </c>
      <c r="H48" s="66"/>
      <c r="I48" s="66"/>
      <c r="J48" s="66"/>
      <c r="K48" s="66"/>
      <c r="L48" s="66"/>
      <c r="M48" s="67">
        <f>G48</f>
        <v>36</v>
      </c>
    </row>
    <row r="49" spans="1:13" s="111" customFormat="1" ht="11.25">
      <c r="A49" s="47">
        <v>3</v>
      </c>
      <c r="B49" s="48" t="s">
        <v>208</v>
      </c>
      <c r="C49" s="49"/>
      <c r="D49" s="49"/>
      <c r="E49" s="50"/>
      <c r="F49" s="50"/>
      <c r="G49" s="50"/>
      <c r="H49" s="50"/>
      <c r="I49" s="50"/>
      <c r="J49" s="50"/>
      <c r="K49" s="50"/>
      <c r="L49" s="50"/>
      <c r="M49" s="51"/>
    </row>
    <row r="50" spans="1:13" s="111" customFormat="1" ht="11.25">
      <c r="A50" s="52" t="s">
        <v>49</v>
      </c>
      <c r="B50" s="53" t="s">
        <v>506</v>
      </c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6"/>
    </row>
    <row r="51" spans="1:13" s="111" customFormat="1" ht="78.75">
      <c r="A51" s="57" t="s">
        <v>365</v>
      </c>
      <c r="B51" s="276" t="s">
        <v>104</v>
      </c>
      <c r="C51" s="58">
        <v>87529</v>
      </c>
      <c r="D51" s="277" t="s">
        <v>271</v>
      </c>
      <c r="E51" s="59"/>
      <c r="F51" s="59"/>
      <c r="G51" s="59"/>
      <c r="H51" s="59"/>
      <c r="I51" s="59"/>
      <c r="J51" s="59"/>
      <c r="K51" s="59"/>
      <c r="L51" s="60" t="s">
        <v>44</v>
      </c>
      <c r="M51" s="61">
        <f>SUM(M52:M53)</f>
        <v>124.32</v>
      </c>
    </row>
    <row r="52" spans="1:13" s="111" customFormat="1" ht="11.25">
      <c r="A52" s="62"/>
      <c r="B52" s="63"/>
      <c r="C52" s="64"/>
      <c r="D52" s="65" t="s">
        <v>331</v>
      </c>
      <c r="E52" s="66">
        <v>1</v>
      </c>
      <c r="F52" s="66"/>
      <c r="G52" s="66">
        <v>9.2</v>
      </c>
      <c r="H52" s="66"/>
      <c r="I52" s="66">
        <v>2.8</v>
      </c>
      <c r="J52" s="66">
        <f>I52*G52</f>
        <v>25.759999999999998</v>
      </c>
      <c r="K52" s="66"/>
      <c r="L52" s="66"/>
      <c r="M52" s="67">
        <f>J52*E52</f>
        <v>25.759999999999998</v>
      </c>
    </row>
    <row r="53" spans="1:13" s="111" customFormat="1" ht="11.25">
      <c r="A53" s="62"/>
      <c r="B53" s="63"/>
      <c r="C53" s="64"/>
      <c r="D53" s="65" t="s">
        <v>332</v>
      </c>
      <c r="E53" s="66">
        <v>2</v>
      </c>
      <c r="F53" s="66"/>
      <c r="G53" s="66">
        <v>17.6</v>
      </c>
      <c r="H53" s="66"/>
      <c r="I53" s="66">
        <v>2.8</v>
      </c>
      <c r="J53" s="66">
        <f>I53*G53</f>
        <v>49.28</v>
      </c>
      <c r="K53" s="66"/>
      <c r="L53" s="66"/>
      <c r="M53" s="67">
        <f>J53*E53</f>
        <v>98.56</v>
      </c>
    </row>
    <row r="54" spans="1:13" s="111" customFormat="1" ht="11.25">
      <c r="A54" s="52" t="s">
        <v>366</v>
      </c>
      <c r="B54" s="53" t="s">
        <v>209</v>
      </c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6"/>
    </row>
    <row r="55" spans="1:13" s="111" customFormat="1" ht="45">
      <c r="A55" s="57" t="s">
        <v>367</v>
      </c>
      <c r="B55" s="276" t="s">
        <v>104</v>
      </c>
      <c r="C55" s="58">
        <v>91341</v>
      </c>
      <c r="D55" s="277" t="s">
        <v>338</v>
      </c>
      <c r="E55" s="59"/>
      <c r="F55" s="59"/>
      <c r="G55" s="59"/>
      <c r="H55" s="59"/>
      <c r="I55" s="59"/>
      <c r="J55" s="59"/>
      <c r="K55" s="59"/>
      <c r="L55" s="60" t="s">
        <v>44</v>
      </c>
      <c r="M55" s="61">
        <f>M56</f>
        <v>7.199999999999999</v>
      </c>
    </row>
    <row r="56" spans="1:13" s="111" customFormat="1" ht="11.25">
      <c r="A56" s="62"/>
      <c r="B56" s="63"/>
      <c r="C56" s="64"/>
      <c r="D56" s="65" t="s">
        <v>339</v>
      </c>
      <c r="E56" s="66">
        <v>10</v>
      </c>
      <c r="F56" s="66"/>
      <c r="G56" s="66">
        <v>0.6</v>
      </c>
      <c r="H56" s="66"/>
      <c r="I56" s="66">
        <v>1.2</v>
      </c>
      <c r="J56" s="66">
        <f>I56*G56*E56</f>
        <v>7.199999999999999</v>
      </c>
      <c r="K56" s="66"/>
      <c r="L56" s="66"/>
      <c r="M56" s="67">
        <f>J56</f>
        <v>7.199999999999999</v>
      </c>
    </row>
    <row r="57" spans="1:13" s="111" customFormat="1" ht="78.75">
      <c r="A57" s="57" t="s">
        <v>368</v>
      </c>
      <c r="B57" s="276" t="s">
        <v>104</v>
      </c>
      <c r="C57" s="58">
        <v>100683</v>
      </c>
      <c r="D57" s="277" t="s">
        <v>350</v>
      </c>
      <c r="E57" s="59"/>
      <c r="F57" s="59"/>
      <c r="G57" s="59"/>
      <c r="H57" s="59"/>
      <c r="I57" s="59"/>
      <c r="J57" s="59"/>
      <c r="K57" s="59"/>
      <c r="L57" s="60" t="s">
        <v>64</v>
      </c>
      <c r="M57" s="61">
        <f>SUM(M58)</f>
        <v>3</v>
      </c>
    </row>
    <row r="58" spans="1:13" s="111" customFormat="1" ht="11.25">
      <c r="A58" s="62"/>
      <c r="B58" s="63"/>
      <c r="C58" s="64"/>
      <c r="D58" s="65" t="s">
        <v>339</v>
      </c>
      <c r="E58" s="66">
        <v>3</v>
      </c>
      <c r="F58" s="66"/>
      <c r="G58" s="66"/>
      <c r="H58" s="66"/>
      <c r="I58" s="66"/>
      <c r="J58" s="66"/>
      <c r="K58" s="66"/>
      <c r="L58" s="66"/>
      <c r="M58" s="67">
        <f>E58</f>
        <v>3</v>
      </c>
    </row>
    <row r="59" spans="1:13" s="111" customFormat="1" ht="11.25">
      <c r="A59" s="52" t="s">
        <v>369</v>
      </c>
      <c r="B59" s="53" t="s">
        <v>220</v>
      </c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6"/>
    </row>
    <row r="60" spans="1:13" s="111" customFormat="1" ht="45">
      <c r="A60" s="57" t="s">
        <v>370</v>
      </c>
      <c r="B60" s="276" t="s">
        <v>104</v>
      </c>
      <c r="C60" s="58">
        <v>102253</v>
      </c>
      <c r="D60" s="277" t="s">
        <v>584</v>
      </c>
      <c r="E60" s="59"/>
      <c r="F60" s="59"/>
      <c r="G60" s="59"/>
      <c r="H60" s="59"/>
      <c r="I60" s="59"/>
      <c r="J60" s="59"/>
      <c r="K60" s="59"/>
      <c r="L60" s="60" t="s">
        <v>95</v>
      </c>
      <c r="M60" s="61">
        <f>SUM(M61:M68)</f>
        <v>38.4</v>
      </c>
    </row>
    <row r="61" spans="1:13" s="111" customFormat="1" ht="11.25">
      <c r="A61" s="62"/>
      <c r="B61" s="63"/>
      <c r="C61" s="64"/>
      <c r="D61" s="65" t="s">
        <v>263</v>
      </c>
      <c r="E61" s="66">
        <v>9</v>
      </c>
      <c r="F61" s="66"/>
      <c r="G61" s="66">
        <v>1.4</v>
      </c>
      <c r="H61" s="66"/>
      <c r="I61" s="66">
        <v>1.5</v>
      </c>
      <c r="J61" s="66"/>
      <c r="K61" s="66"/>
      <c r="L61" s="66"/>
      <c r="M61" s="67">
        <f>ROUND(E61*(G61*I61),2)</f>
        <v>18.9</v>
      </c>
    </row>
    <row r="62" spans="1:13" s="111" customFormat="1" ht="11.25">
      <c r="A62" s="62"/>
      <c r="B62" s="63"/>
      <c r="C62" s="64"/>
      <c r="D62" s="65" t="s">
        <v>455</v>
      </c>
      <c r="E62" s="66">
        <v>1</v>
      </c>
      <c r="F62" s="66"/>
      <c r="G62" s="66">
        <v>6</v>
      </c>
      <c r="H62" s="66"/>
      <c r="I62" s="66">
        <v>1.5</v>
      </c>
      <c r="J62" s="66"/>
      <c r="K62" s="66"/>
      <c r="L62" s="66"/>
      <c r="M62" s="67">
        <f>ROUND(E62*(G62*I62),2)</f>
        <v>9</v>
      </c>
    </row>
    <row r="63" spans="1:13" s="111" customFormat="1" ht="11.25">
      <c r="A63" s="62"/>
      <c r="B63" s="63"/>
      <c r="C63" s="64"/>
      <c r="D63" s="65" t="s">
        <v>454</v>
      </c>
      <c r="E63" s="66">
        <v>1</v>
      </c>
      <c r="F63" s="66"/>
      <c r="G63" s="66">
        <v>4</v>
      </c>
      <c r="H63" s="66"/>
      <c r="I63" s="66">
        <v>1.5</v>
      </c>
      <c r="J63" s="66"/>
      <c r="K63" s="66"/>
      <c r="L63" s="66"/>
      <c r="M63" s="67">
        <f>ROUND(E63*(G63*I63),2)</f>
        <v>6</v>
      </c>
    </row>
    <row r="64" spans="1:13" s="111" customFormat="1" ht="11.25">
      <c r="A64" s="62"/>
      <c r="B64" s="63"/>
      <c r="C64" s="64"/>
      <c r="D64" s="65" t="s">
        <v>487</v>
      </c>
      <c r="E64" s="66">
        <v>1</v>
      </c>
      <c r="F64" s="66"/>
      <c r="G64" s="66">
        <v>12.5</v>
      </c>
      <c r="H64" s="66"/>
      <c r="I64" s="66">
        <v>0.3</v>
      </c>
      <c r="J64" s="66"/>
      <c r="K64" s="66"/>
      <c r="L64" s="66"/>
      <c r="M64" s="67">
        <f>ROUND(E64*(G64*I64),2)</f>
        <v>3.75</v>
      </c>
    </row>
    <row r="65" spans="1:13" s="111" customFormat="1" ht="11.25">
      <c r="A65" s="62"/>
      <c r="B65" s="63"/>
      <c r="C65" s="64"/>
      <c r="D65" s="65" t="s">
        <v>487</v>
      </c>
      <c r="E65" s="66">
        <v>1</v>
      </c>
      <c r="F65" s="66"/>
      <c r="G65" s="66">
        <v>12.5</v>
      </c>
      <c r="H65" s="66"/>
      <c r="I65" s="66">
        <v>0.2</v>
      </c>
      <c r="J65" s="66"/>
      <c r="K65" s="66"/>
      <c r="L65" s="66"/>
      <c r="M65" s="67">
        <f>ROUND(E65*(G65*I65),2)</f>
        <v>2.5</v>
      </c>
    </row>
    <row r="66" spans="1:13" s="111" customFormat="1" ht="11.25">
      <c r="A66" s="62"/>
      <c r="B66" s="63"/>
      <c r="C66" s="64"/>
      <c r="D66" s="340" t="s">
        <v>558</v>
      </c>
      <c r="E66" s="66">
        <v>2</v>
      </c>
      <c r="F66" s="66"/>
      <c r="G66" s="66">
        <v>4.5</v>
      </c>
      <c r="H66" s="66"/>
      <c r="I66" s="66">
        <v>0.5</v>
      </c>
      <c r="J66" s="66"/>
      <c r="K66" s="66"/>
      <c r="L66" s="66"/>
      <c r="M66" s="67">
        <f>ROUND(E66*(G66*I66),2)</f>
        <v>4.5</v>
      </c>
    </row>
    <row r="67" spans="1:13" s="111" customFormat="1" ht="22.5" customHeight="1">
      <c r="A67" s="350"/>
      <c r="B67" s="341"/>
      <c r="C67" s="341"/>
      <c r="D67" s="342" t="s">
        <v>567</v>
      </c>
      <c r="E67" s="66">
        <v>1</v>
      </c>
      <c r="F67" s="66"/>
      <c r="G67" s="66">
        <v>5.5</v>
      </c>
      <c r="H67" s="66"/>
      <c r="I67" s="66">
        <v>0.5</v>
      </c>
      <c r="J67" s="66"/>
      <c r="K67" s="66"/>
      <c r="L67" s="66"/>
      <c r="M67" s="67">
        <f>ROUND(E67*(G67*I67),2)</f>
        <v>2.75</v>
      </c>
    </row>
    <row r="68" spans="1:13" s="111" customFormat="1" ht="11.25">
      <c r="A68" s="62"/>
      <c r="B68" s="217"/>
      <c r="C68" s="64"/>
      <c r="D68" s="65" t="s">
        <v>246</v>
      </c>
      <c r="E68" s="66">
        <v>-10</v>
      </c>
      <c r="F68" s="66"/>
      <c r="G68" s="66">
        <v>0.6</v>
      </c>
      <c r="H68" s="66"/>
      <c r="I68" s="66">
        <v>1.5</v>
      </c>
      <c r="J68" s="66"/>
      <c r="K68" s="66"/>
      <c r="L68" s="66"/>
      <c r="M68" s="67">
        <f>ROUND(E68*(G68*I68),2)</f>
        <v>-9</v>
      </c>
    </row>
    <row r="69" spans="1:13" s="286" customFormat="1" ht="11.25">
      <c r="A69" s="283" t="s">
        <v>432</v>
      </c>
      <c r="B69" s="284" t="s">
        <v>428</v>
      </c>
      <c r="C69" s="285"/>
      <c r="D69" s="285"/>
      <c r="E69" s="283"/>
      <c r="F69" s="284"/>
      <c r="G69" s="285"/>
      <c r="H69" s="285"/>
      <c r="I69" s="283"/>
      <c r="J69" s="284"/>
      <c r="K69" s="285"/>
      <c r="L69" s="358"/>
      <c r="M69" s="351"/>
    </row>
    <row r="70" spans="1:13" s="111" customFormat="1" ht="22.5">
      <c r="A70" s="57" t="s">
        <v>431</v>
      </c>
      <c r="B70" s="276" t="s">
        <v>104</v>
      </c>
      <c r="C70" s="58">
        <v>85005</v>
      </c>
      <c r="D70" s="277" t="s">
        <v>429</v>
      </c>
      <c r="E70" s="59"/>
      <c r="F70" s="59"/>
      <c r="G70" s="59"/>
      <c r="H70" s="59"/>
      <c r="I70" s="59"/>
      <c r="J70" s="59"/>
      <c r="K70" s="59"/>
      <c r="L70" s="60" t="s">
        <v>44</v>
      </c>
      <c r="M70" s="61">
        <f>M71+M72</f>
        <v>3.8</v>
      </c>
    </row>
    <row r="71" spans="1:13" s="111" customFormat="1" ht="11.25">
      <c r="A71" s="62"/>
      <c r="B71" s="63"/>
      <c r="C71" s="64"/>
      <c r="D71" s="65" t="s">
        <v>434</v>
      </c>
      <c r="E71" s="66">
        <v>2</v>
      </c>
      <c r="F71" s="66"/>
      <c r="G71" s="59">
        <v>3.4</v>
      </c>
      <c r="H71" s="59"/>
      <c r="I71" s="59">
        <v>0.5</v>
      </c>
      <c r="J71" s="66"/>
      <c r="K71" s="66"/>
      <c r="L71" s="66"/>
      <c r="M71" s="67">
        <f>E71*G71*I71</f>
        <v>3.4</v>
      </c>
    </row>
    <row r="72" spans="1:13" s="111" customFormat="1" ht="11.25">
      <c r="A72" s="62"/>
      <c r="B72" s="63"/>
      <c r="C72" s="64"/>
      <c r="D72" s="65" t="s">
        <v>568</v>
      </c>
      <c r="E72" s="66">
        <v>1</v>
      </c>
      <c r="F72" s="66"/>
      <c r="G72" s="59">
        <v>0.8</v>
      </c>
      <c r="H72" s="59"/>
      <c r="I72" s="59">
        <v>0.5</v>
      </c>
      <c r="J72" s="66"/>
      <c r="K72" s="66"/>
      <c r="L72" s="66"/>
      <c r="M72" s="67">
        <f>E72*G72*I72</f>
        <v>0.4</v>
      </c>
    </row>
    <row r="73" spans="1:13" s="111" customFormat="1" ht="11.25">
      <c r="A73" s="47">
        <v>4</v>
      </c>
      <c r="B73" s="48" t="s">
        <v>479</v>
      </c>
      <c r="C73" s="49"/>
      <c r="D73" s="49"/>
      <c r="E73" s="50"/>
      <c r="F73" s="50"/>
      <c r="G73" s="50"/>
      <c r="H73" s="50"/>
      <c r="I73" s="50"/>
      <c r="J73" s="50"/>
      <c r="K73" s="50"/>
      <c r="L73" s="50"/>
      <c r="M73" s="51"/>
    </row>
    <row r="74" spans="1:13" s="111" customFormat="1" ht="11.25">
      <c r="A74" s="52" t="s">
        <v>147</v>
      </c>
      <c r="B74" s="53" t="s">
        <v>447</v>
      </c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6"/>
    </row>
    <row r="75" spans="1:13" s="111" customFormat="1" ht="22.5">
      <c r="A75" s="57" t="s">
        <v>212</v>
      </c>
      <c r="B75" s="276" t="s">
        <v>104</v>
      </c>
      <c r="C75" s="58">
        <v>72815</v>
      </c>
      <c r="D75" s="277" t="s">
        <v>480</v>
      </c>
      <c r="E75" s="59"/>
      <c r="F75" s="59"/>
      <c r="G75" s="59"/>
      <c r="H75" s="59"/>
      <c r="I75" s="59"/>
      <c r="J75" s="59"/>
      <c r="K75" s="59"/>
      <c r="L75" s="60" t="s">
        <v>44</v>
      </c>
      <c r="M75" s="61">
        <f>SUM(M76:M78)</f>
        <v>137.41</v>
      </c>
    </row>
    <row r="76" spans="1:13" s="111" customFormat="1" ht="11.25">
      <c r="A76" s="62"/>
      <c r="B76" s="63"/>
      <c r="C76" s="64"/>
      <c r="D76" s="65" t="s">
        <v>481</v>
      </c>
      <c r="E76" s="66">
        <v>2</v>
      </c>
      <c r="F76" s="66"/>
      <c r="G76" s="66">
        <v>2.8</v>
      </c>
      <c r="H76" s="66">
        <v>6</v>
      </c>
      <c r="I76" s="66"/>
      <c r="J76" s="66">
        <f>H76*G76*E76</f>
        <v>33.599999999999994</v>
      </c>
      <c r="K76" s="66"/>
      <c r="L76" s="66"/>
      <c r="M76" s="67">
        <f>J76</f>
        <v>33.599999999999994</v>
      </c>
    </row>
    <row r="77" spans="1:13" s="111" customFormat="1" ht="11.25">
      <c r="A77" s="62"/>
      <c r="B77" s="63"/>
      <c r="C77" s="64"/>
      <c r="D77" s="65" t="s">
        <v>333</v>
      </c>
      <c r="E77" s="66">
        <v>1</v>
      </c>
      <c r="F77" s="66"/>
      <c r="G77" s="66">
        <v>2.1</v>
      </c>
      <c r="H77" s="66">
        <v>2.5</v>
      </c>
      <c r="I77" s="66"/>
      <c r="J77" s="66">
        <f>H77*G77*E77</f>
        <v>5.25</v>
      </c>
      <c r="K77" s="66"/>
      <c r="L77" s="66"/>
      <c r="M77" s="67">
        <f>J77</f>
        <v>5.25</v>
      </c>
    </row>
    <row r="78" spans="1:13" s="111" customFormat="1" ht="11.25">
      <c r="A78" s="62"/>
      <c r="B78" s="63"/>
      <c r="C78" s="64"/>
      <c r="D78" s="65" t="s">
        <v>482</v>
      </c>
      <c r="E78" s="66">
        <v>2</v>
      </c>
      <c r="F78" s="66"/>
      <c r="G78" s="66">
        <v>17.6</v>
      </c>
      <c r="H78" s="66"/>
      <c r="I78" s="66">
        <v>2.8</v>
      </c>
      <c r="J78" s="66">
        <f>I78*G78*E78</f>
        <v>98.56</v>
      </c>
      <c r="K78" s="66"/>
      <c r="L78" s="66"/>
      <c r="M78" s="67">
        <f>J78</f>
        <v>98.56</v>
      </c>
    </row>
    <row r="79" spans="1:13" s="111" customFormat="1" ht="22.5">
      <c r="A79" s="57" t="s">
        <v>269</v>
      </c>
      <c r="B79" s="276" t="s">
        <v>104</v>
      </c>
      <c r="C79" s="58" t="s">
        <v>351</v>
      </c>
      <c r="D79" s="277" t="s">
        <v>352</v>
      </c>
      <c r="E79" s="59"/>
      <c r="F79" s="59"/>
      <c r="G79" s="59"/>
      <c r="H79" s="59"/>
      <c r="I79" s="59"/>
      <c r="J79" s="59"/>
      <c r="K79" s="59"/>
      <c r="L79" s="60" t="s">
        <v>44</v>
      </c>
      <c r="M79" s="61">
        <f>M80</f>
        <v>10.080000000000002</v>
      </c>
    </row>
    <row r="80" spans="1:13" s="111" customFormat="1" ht="11.25">
      <c r="A80" s="62"/>
      <c r="B80" s="63"/>
      <c r="C80" s="64"/>
      <c r="D80" s="65" t="s">
        <v>353</v>
      </c>
      <c r="E80" s="66">
        <v>6</v>
      </c>
      <c r="F80" s="66"/>
      <c r="G80" s="66"/>
      <c r="H80" s="66">
        <v>0.8</v>
      </c>
      <c r="I80" s="66">
        <v>2.1</v>
      </c>
      <c r="J80" s="66">
        <f>H80*I80*E80</f>
        <v>10.080000000000002</v>
      </c>
      <c r="K80" s="66"/>
      <c r="L80" s="66"/>
      <c r="M80" s="67">
        <f>J80</f>
        <v>10.080000000000002</v>
      </c>
    </row>
    <row r="81" spans="1:13" s="111" customFormat="1" ht="56.25">
      <c r="A81" s="57" t="s">
        <v>371</v>
      </c>
      <c r="B81" s="276" t="s">
        <v>104</v>
      </c>
      <c r="C81" s="58">
        <v>100754</v>
      </c>
      <c r="D81" s="277" t="s">
        <v>427</v>
      </c>
      <c r="E81" s="59"/>
      <c r="F81" s="59"/>
      <c r="G81" s="59"/>
      <c r="H81" s="59"/>
      <c r="I81" s="59"/>
      <c r="J81" s="59"/>
      <c r="K81" s="59"/>
      <c r="L81" s="60" t="s">
        <v>44</v>
      </c>
      <c r="M81" s="61">
        <f>M82</f>
        <v>6</v>
      </c>
    </row>
    <row r="82" spans="1:13" s="111" customFormat="1" ht="11.25">
      <c r="A82" s="62"/>
      <c r="B82" s="63"/>
      <c r="C82" s="64"/>
      <c r="D82" s="65" t="s">
        <v>433</v>
      </c>
      <c r="E82" s="66">
        <v>2</v>
      </c>
      <c r="F82" s="66"/>
      <c r="G82" s="66"/>
      <c r="H82" s="66">
        <v>2</v>
      </c>
      <c r="I82" s="66">
        <v>1.5</v>
      </c>
      <c r="J82" s="66"/>
      <c r="K82" s="66"/>
      <c r="L82" s="66"/>
      <c r="M82" s="67">
        <f>I82*H82*E82</f>
        <v>6</v>
      </c>
    </row>
    <row r="83" spans="1:13" s="111" customFormat="1" ht="11.25">
      <c r="A83" s="52" t="s">
        <v>210</v>
      </c>
      <c r="B83" s="53" t="s">
        <v>262</v>
      </c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6"/>
    </row>
    <row r="84" spans="1:13" s="111" customFormat="1" ht="56.25">
      <c r="A84" s="57" t="s">
        <v>213</v>
      </c>
      <c r="B84" s="276" t="s">
        <v>104</v>
      </c>
      <c r="C84" s="58">
        <v>87250</v>
      </c>
      <c r="D84" s="277" t="s">
        <v>569</v>
      </c>
      <c r="E84" s="59"/>
      <c r="F84" s="59"/>
      <c r="G84" s="59"/>
      <c r="H84" s="59"/>
      <c r="I84" s="59"/>
      <c r="J84" s="59"/>
      <c r="K84" s="59"/>
      <c r="L84" s="60" t="s">
        <v>44</v>
      </c>
      <c r="M84" s="61">
        <f>SUM(M85:M86)</f>
        <v>39.75</v>
      </c>
    </row>
    <row r="85" spans="1:13" s="111" customFormat="1" ht="11.25">
      <c r="A85" s="62"/>
      <c r="B85" s="63"/>
      <c r="C85" s="64"/>
      <c r="D85" s="65" t="s">
        <v>334</v>
      </c>
      <c r="E85" s="66">
        <v>1</v>
      </c>
      <c r="F85" s="66"/>
      <c r="G85" s="66">
        <v>5.75</v>
      </c>
      <c r="H85" s="66">
        <v>6</v>
      </c>
      <c r="I85" s="66"/>
      <c r="J85" s="66">
        <f>H85*G85*E85</f>
        <v>34.5</v>
      </c>
      <c r="K85" s="66"/>
      <c r="L85" s="66"/>
      <c r="M85" s="67">
        <f>J85*E85</f>
        <v>34.5</v>
      </c>
    </row>
    <row r="86" spans="1:13" s="111" customFormat="1" ht="11.25">
      <c r="A86" s="62"/>
      <c r="B86" s="63"/>
      <c r="C86" s="64"/>
      <c r="D86" s="65" t="s">
        <v>335</v>
      </c>
      <c r="E86" s="66">
        <v>1</v>
      </c>
      <c r="F86" s="66"/>
      <c r="G86" s="66">
        <v>2.1</v>
      </c>
      <c r="H86" s="66">
        <v>2.5</v>
      </c>
      <c r="I86" s="66"/>
      <c r="J86" s="66">
        <f>H86*G86*E86</f>
        <v>5.25</v>
      </c>
      <c r="K86" s="66"/>
      <c r="L86" s="66"/>
      <c r="M86" s="67">
        <f>J86*E86</f>
        <v>5.25</v>
      </c>
    </row>
    <row r="87" spans="1:13" s="111" customFormat="1" ht="33.75">
      <c r="A87" s="57" t="s">
        <v>265</v>
      </c>
      <c r="B87" s="276" t="s">
        <v>104</v>
      </c>
      <c r="C87" s="58">
        <v>88649</v>
      </c>
      <c r="D87" s="277" t="s">
        <v>264</v>
      </c>
      <c r="E87" s="59"/>
      <c r="F87" s="59"/>
      <c r="G87" s="59"/>
      <c r="H87" s="59"/>
      <c r="I87" s="59"/>
      <c r="J87" s="59"/>
      <c r="K87" s="59"/>
      <c r="L87" s="60" t="s">
        <v>65</v>
      </c>
      <c r="M87" s="61">
        <f>SUM(M88:M89)</f>
        <v>26.8</v>
      </c>
    </row>
    <row r="88" spans="1:13" s="111" customFormat="1" ht="11.25">
      <c r="A88" s="62"/>
      <c r="B88" s="63"/>
      <c r="C88" s="64"/>
      <c r="D88" s="65" t="s">
        <v>336</v>
      </c>
      <c r="E88" s="66">
        <v>1</v>
      </c>
      <c r="F88" s="66"/>
      <c r="G88" s="66">
        <v>9.2</v>
      </c>
      <c r="H88" s="66"/>
      <c r="I88" s="66"/>
      <c r="J88" s="66"/>
      <c r="K88" s="66"/>
      <c r="L88" s="66"/>
      <c r="M88" s="67">
        <f>G88</f>
        <v>9.2</v>
      </c>
    </row>
    <row r="89" spans="1:13" s="111" customFormat="1" ht="11.25">
      <c r="A89" s="62"/>
      <c r="B89" s="63"/>
      <c r="C89" s="64"/>
      <c r="D89" s="65" t="s">
        <v>337</v>
      </c>
      <c r="E89" s="66">
        <v>2</v>
      </c>
      <c r="F89" s="66"/>
      <c r="G89" s="66">
        <v>17.6</v>
      </c>
      <c r="H89" s="66"/>
      <c r="I89" s="66"/>
      <c r="J89" s="66"/>
      <c r="K89" s="66"/>
      <c r="L89" s="66"/>
      <c r="M89" s="67">
        <f>G89</f>
        <v>17.6</v>
      </c>
    </row>
    <row r="90" spans="1:13" s="111" customFormat="1" ht="11.25">
      <c r="A90" s="47">
        <v>5</v>
      </c>
      <c r="B90" s="48" t="s">
        <v>186</v>
      </c>
      <c r="C90" s="49"/>
      <c r="D90" s="49"/>
      <c r="E90" s="50"/>
      <c r="F90" s="50"/>
      <c r="G90" s="50"/>
      <c r="H90" s="50"/>
      <c r="I90" s="50"/>
      <c r="J90" s="50"/>
      <c r="K90" s="50"/>
      <c r="L90" s="50"/>
      <c r="M90" s="51"/>
    </row>
    <row r="91" spans="1:13" s="111" customFormat="1" ht="11.25">
      <c r="A91" s="52" t="s">
        <v>146</v>
      </c>
      <c r="B91" s="53" t="s">
        <v>48</v>
      </c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6"/>
    </row>
    <row r="92" spans="1:13" s="111" customFormat="1" ht="101.25">
      <c r="A92" s="57" t="s">
        <v>211</v>
      </c>
      <c r="B92" s="276" t="s">
        <v>104</v>
      </c>
      <c r="C92" s="58">
        <v>90106</v>
      </c>
      <c r="D92" s="277" t="s">
        <v>248</v>
      </c>
      <c r="E92" s="59"/>
      <c r="F92" s="59"/>
      <c r="G92" s="59"/>
      <c r="H92" s="59"/>
      <c r="I92" s="59"/>
      <c r="J92" s="59"/>
      <c r="K92" s="59"/>
      <c r="L92" s="60" t="s">
        <v>68</v>
      </c>
      <c r="M92" s="61">
        <f>SUM(M93:M94)*C93</f>
        <v>10.4663</v>
      </c>
    </row>
    <row r="93" spans="1:13" s="111" customFormat="1" ht="11.25">
      <c r="A93" s="380" t="s">
        <v>240</v>
      </c>
      <c r="B93" s="381"/>
      <c r="C93" s="241">
        <v>1.3</v>
      </c>
      <c r="D93" s="242"/>
      <c r="E93" s="243"/>
      <c r="F93" s="243"/>
      <c r="G93" s="243"/>
      <c r="H93" s="243"/>
      <c r="I93" s="243"/>
      <c r="J93" s="243"/>
      <c r="K93" s="243"/>
      <c r="L93" s="244"/>
      <c r="M93" s="245"/>
    </row>
    <row r="94" spans="1:13" s="111" customFormat="1" ht="11.25">
      <c r="A94" s="246"/>
      <c r="B94" s="247"/>
      <c r="C94" s="241"/>
      <c r="D94" s="242" t="s">
        <v>328</v>
      </c>
      <c r="E94" s="243">
        <v>1</v>
      </c>
      <c r="F94" s="243"/>
      <c r="G94" s="243">
        <v>41.5</v>
      </c>
      <c r="H94" s="243">
        <v>0.2</v>
      </c>
      <c r="I94" s="243">
        <v>0.97</v>
      </c>
      <c r="J94" s="243">
        <f>H94*I94</f>
        <v>0.194</v>
      </c>
      <c r="K94" s="243"/>
      <c r="L94" s="244"/>
      <c r="M94" s="245">
        <f>E94*(G94*J94)</f>
        <v>8.051</v>
      </c>
    </row>
    <row r="95" spans="1:13" s="111" customFormat="1" ht="56.25">
      <c r="A95" s="57" t="s">
        <v>372</v>
      </c>
      <c r="B95" s="276" t="s">
        <v>104</v>
      </c>
      <c r="C95" s="58">
        <v>72917</v>
      </c>
      <c r="D95" s="277" t="s">
        <v>576</v>
      </c>
      <c r="E95" s="59"/>
      <c r="F95" s="59"/>
      <c r="G95" s="59"/>
      <c r="H95" s="59"/>
      <c r="I95" s="59"/>
      <c r="J95" s="59"/>
      <c r="K95" s="59"/>
      <c r="L95" s="60" t="s">
        <v>68</v>
      </c>
      <c r="M95" s="61">
        <f>SUM(M96:M98)*C96</f>
        <v>64.35000000000001</v>
      </c>
    </row>
    <row r="96" spans="1:13" s="111" customFormat="1" ht="11.25">
      <c r="A96" s="380" t="s">
        <v>240</v>
      </c>
      <c r="B96" s="381"/>
      <c r="C96" s="241">
        <v>1.3</v>
      </c>
      <c r="D96" s="242"/>
      <c r="E96" s="243"/>
      <c r="F96" s="243"/>
      <c r="G96" s="243"/>
      <c r="H96" s="243"/>
      <c r="I96" s="243"/>
      <c r="J96" s="243"/>
      <c r="K96" s="243"/>
      <c r="L96" s="244"/>
      <c r="M96" s="245"/>
    </row>
    <row r="97" spans="1:13" s="111" customFormat="1" ht="11.25">
      <c r="A97" s="246"/>
      <c r="B97" s="247"/>
      <c r="C97" s="241"/>
      <c r="D97" s="242" t="s">
        <v>577</v>
      </c>
      <c r="E97" s="243">
        <v>1</v>
      </c>
      <c r="F97" s="243"/>
      <c r="G97" s="243">
        <v>3</v>
      </c>
      <c r="H97" s="243">
        <v>3</v>
      </c>
      <c r="I97" s="243">
        <v>3</v>
      </c>
      <c r="J97" s="243"/>
      <c r="K97" s="243"/>
      <c r="L97" s="244"/>
      <c r="M97" s="245">
        <f>G97*H97*I97</f>
        <v>27</v>
      </c>
    </row>
    <row r="98" spans="1:13" s="111" customFormat="1" ht="11.25">
      <c r="A98" s="246"/>
      <c r="B98" s="247"/>
      <c r="C98" s="241"/>
      <c r="D98" s="242" t="s">
        <v>578</v>
      </c>
      <c r="E98" s="243">
        <v>1</v>
      </c>
      <c r="F98" s="243"/>
      <c r="G98" s="243">
        <v>3</v>
      </c>
      <c r="H98" s="243">
        <v>3</v>
      </c>
      <c r="I98" s="243">
        <v>2.5</v>
      </c>
      <c r="J98" s="243"/>
      <c r="K98" s="243"/>
      <c r="L98" s="244"/>
      <c r="M98" s="245">
        <f>G98*H98*I98</f>
        <v>22.5</v>
      </c>
    </row>
    <row r="99" spans="1:13" s="111" customFormat="1" ht="78.75">
      <c r="A99" s="57" t="s">
        <v>373</v>
      </c>
      <c r="B99" s="276" t="s">
        <v>104</v>
      </c>
      <c r="C99" s="58">
        <v>93378</v>
      </c>
      <c r="D99" s="277" t="s">
        <v>270</v>
      </c>
      <c r="E99" s="59"/>
      <c r="F99" s="59"/>
      <c r="G99" s="59"/>
      <c r="H99" s="59"/>
      <c r="I99" s="59"/>
      <c r="J99" s="59"/>
      <c r="K99" s="59"/>
      <c r="L99" s="60" t="s">
        <v>68</v>
      </c>
      <c r="M99" s="61">
        <f>SUM(M101:M102)*C100</f>
        <v>9.2628</v>
      </c>
    </row>
    <row r="100" spans="1:13" s="111" customFormat="1" ht="11.25">
      <c r="A100" s="382" t="s">
        <v>239</v>
      </c>
      <c r="B100" s="383"/>
      <c r="C100" s="239">
        <v>1.2</v>
      </c>
      <c r="D100" s="277"/>
      <c r="E100" s="59"/>
      <c r="F100" s="59"/>
      <c r="G100" s="59"/>
      <c r="H100" s="59"/>
      <c r="I100" s="59"/>
      <c r="J100" s="59"/>
      <c r="K100" s="59"/>
      <c r="L100" s="60"/>
      <c r="M100" s="61"/>
    </row>
    <row r="101" spans="1:13" s="111" customFormat="1" ht="11.25">
      <c r="A101" s="62"/>
      <c r="B101" s="63"/>
      <c r="C101" s="64"/>
      <c r="D101" s="65" t="s">
        <v>190</v>
      </c>
      <c r="E101" s="66">
        <v>1</v>
      </c>
      <c r="F101" s="66"/>
      <c r="G101" s="66"/>
      <c r="H101" s="66"/>
      <c r="I101" s="66"/>
      <c r="J101" s="66"/>
      <c r="K101" s="66"/>
      <c r="L101" s="66"/>
      <c r="M101" s="67">
        <f>M94</f>
        <v>8.051</v>
      </c>
    </row>
    <row r="102" spans="1:13" s="111" customFormat="1" ht="11.25">
      <c r="A102" s="62"/>
      <c r="B102" s="63"/>
      <c r="C102" s="64"/>
      <c r="D102" s="65" t="s">
        <v>191</v>
      </c>
      <c r="E102" s="66">
        <v>-1</v>
      </c>
      <c r="F102" s="66"/>
      <c r="G102" s="66">
        <f>G94</f>
        <v>41.5</v>
      </c>
      <c r="H102" s="66"/>
      <c r="I102" s="66"/>
      <c r="J102" s="66">
        <v>0.008</v>
      </c>
      <c r="K102" s="66"/>
      <c r="L102" s="66"/>
      <c r="M102" s="67">
        <f>J102*G102*E102</f>
        <v>-0.332</v>
      </c>
    </row>
    <row r="103" spans="1:13" s="111" customFormat="1" ht="67.5">
      <c r="A103" s="57" t="s">
        <v>374</v>
      </c>
      <c r="B103" s="276" t="s">
        <v>104</v>
      </c>
      <c r="C103" s="58">
        <v>100978</v>
      </c>
      <c r="D103" s="277" t="s">
        <v>301</v>
      </c>
      <c r="E103" s="59"/>
      <c r="F103" s="59"/>
      <c r="G103" s="59"/>
      <c r="H103" s="59"/>
      <c r="I103" s="59"/>
      <c r="J103" s="59"/>
      <c r="K103" s="59"/>
      <c r="L103" s="60" t="s">
        <v>68</v>
      </c>
      <c r="M103" s="61">
        <f>E104-E105</f>
        <v>65.55350000000001</v>
      </c>
    </row>
    <row r="104" spans="1:13" s="111" customFormat="1" ht="11.25">
      <c r="A104" s="62"/>
      <c r="B104" s="63"/>
      <c r="C104" s="64"/>
      <c r="D104" s="65" t="s">
        <v>218</v>
      </c>
      <c r="E104" s="66">
        <f>M92+M95</f>
        <v>74.81630000000001</v>
      </c>
      <c r="F104" s="66"/>
      <c r="G104" s="66"/>
      <c r="H104" s="66"/>
      <c r="I104" s="66"/>
      <c r="J104" s="66"/>
      <c r="K104" s="66"/>
      <c r="L104" s="60"/>
      <c r="M104" s="67"/>
    </row>
    <row r="105" spans="1:13" s="111" customFormat="1" ht="11.25">
      <c r="A105" s="62"/>
      <c r="B105" s="63"/>
      <c r="C105" s="64"/>
      <c r="D105" s="65" t="s">
        <v>242</v>
      </c>
      <c r="E105" s="66">
        <f>M99</f>
        <v>9.2628</v>
      </c>
      <c r="F105" s="66"/>
      <c r="G105" s="66"/>
      <c r="H105" s="66"/>
      <c r="I105" s="66"/>
      <c r="J105" s="66"/>
      <c r="K105" s="66"/>
      <c r="L105" s="60"/>
      <c r="M105" s="67"/>
    </row>
    <row r="106" spans="1:13" s="111" customFormat="1" ht="45">
      <c r="A106" s="57" t="s">
        <v>580</v>
      </c>
      <c r="B106" s="276" t="s">
        <v>104</v>
      </c>
      <c r="C106" s="58">
        <v>97914</v>
      </c>
      <c r="D106" s="277" t="s">
        <v>67</v>
      </c>
      <c r="E106" s="59"/>
      <c r="F106" s="59"/>
      <c r="G106" s="59"/>
      <c r="H106" s="59"/>
      <c r="I106" s="59"/>
      <c r="J106" s="59"/>
      <c r="K106" s="59"/>
      <c r="L106" s="60" t="s">
        <v>66</v>
      </c>
      <c r="M106" s="61">
        <f>SUM(M107)</f>
        <v>983.3</v>
      </c>
    </row>
    <row r="107" spans="1:13" s="111" customFormat="1" ht="11.25">
      <c r="A107" s="62"/>
      <c r="B107" s="63"/>
      <c r="C107" s="64"/>
      <c r="D107" s="65" t="s">
        <v>219</v>
      </c>
      <c r="E107" s="66">
        <f>M103</f>
        <v>65.55350000000001</v>
      </c>
      <c r="F107" s="66"/>
      <c r="G107" s="66"/>
      <c r="H107" s="66"/>
      <c r="I107" s="66"/>
      <c r="J107" s="66"/>
      <c r="K107" s="66">
        <v>15</v>
      </c>
      <c r="L107" s="66"/>
      <c r="M107" s="67">
        <f>ROUND(E107*K107,2)</f>
        <v>983.3</v>
      </c>
    </row>
    <row r="108" spans="1:13" s="111" customFormat="1" ht="45">
      <c r="A108" s="57" t="s">
        <v>579</v>
      </c>
      <c r="B108" s="276" t="s">
        <v>104</v>
      </c>
      <c r="C108" s="58">
        <v>101585</v>
      </c>
      <c r="D108" s="277" t="s">
        <v>581</v>
      </c>
      <c r="E108" s="59"/>
      <c r="F108" s="59"/>
      <c r="G108" s="59"/>
      <c r="H108" s="59"/>
      <c r="I108" s="59"/>
      <c r="J108" s="59"/>
      <c r="K108" s="59"/>
      <c r="L108" s="60" t="s">
        <v>44</v>
      </c>
      <c r="M108" s="61">
        <f>SUM(M109:M110)</f>
        <v>66</v>
      </c>
    </row>
    <row r="109" spans="1:13" s="111" customFormat="1" ht="11.25">
      <c r="A109" s="62"/>
      <c r="B109" s="63"/>
      <c r="C109" s="64"/>
      <c r="D109" s="242" t="s">
        <v>577</v>
      </c>
      <c r="E109" s="243">
        <v>1</v>
      </c>
      <c r="F109" s="243"/>
      <c r="G109" s="243">
        <v>12</v>
      </c>
      <c r="H109" s="243"/>
      <c r="I109" s="243">
        <v>3</v>
      </c>
      <c r="J109" s="66">
        <f>I109*G109*E109</f>
        <v>36</v>
      </c>
      <c r="K109" s="66"/>
      <c r="L109" s="66"/>
      <c r="M109" s="67">
        <f>J109*E109</f>
        <v>36</v>
      </c>
    </row>
    <row r="110" spans="1:13" s="111" customFormat="1" ht="11.25">
      <c r="A110" s="62"/>
      <c r="B110" s="63"/>
      <c r="C110" s="64"/>
      <c r="D110" s="242" t="s">
        <v>578</v>
      </c>
      <c r="E110" s="243">
        <v>1</v>
      </c>
      <c r="F110" s="243"/>
      <c r="G110" s="243">
        <v>12</v>
      </c>
      <c r="H110" s="243"/>
      <c r="I110" s="243">
        <v>2.5</v>
      </c>
      <c r="J110" s="66">
        <f>I110*G110*E110</f>
        <v>30</v>
      </c>
      <c r="K110" s="66"/>
      <c r="L110" s="66"/>
      <c r="M110" s="67">
        <f>J110*E110</f>
        <v>30</v>
      </c>
    </row>
    <row r="111" spans="1:13" s="111" customFormat="1" ht="11.25">
      <c r="A111" s="62"/>
      <c r="B111" s="63"/>
      <c r="C111" s="64"/>
      <c r="D111" s="65"/>
      <c r="E111" s="66"/>
      <c r="F111" s="66"/>
      <c r="G111" s="66"/>
      <c r="H111" s="66"/>
      <c r="I111" s="66"/>
      <c r="J111" s="66"/>
      <c r="K111" s="66"/>
      <c r="L111" s="66"/>
      <c r="M111" s="67"/>
    </row>
    <row r="112" spans="1:13" s="111" customFormat="1" ht="11.25">
      <c r="A112" s="52" t="s">
        <v>214</v>
      </c>
      <c r="B112" s="53" t="s">
        <v>185</v>
      </c>
      <c r="C112" s="54"/>
      <c r="D112" s="54"/>
      <c r="E112" s="55"/>
      <c r="F112" s="55"/>
      <c r="G112" s="55"/>
      <c r="H112" s="55"/>
      <c r="I112" s="55"/>
      <c r="J112" s="55"/>
      <c r="K112" s="55"/>
      <c r="L112" s="55"/>
      <c r="M112" s="56"/>
    </row>
    <row r="113" spans="1:13" s="111" customFormat="1" ht="56.25">
      <c r="A113" s="279" t="s">
        <v>215</v>
      </c>
      <c r="B113" s="280" t="s">
        <v>104</v>
      </c>
      <c r="C113" s="281">
        <v>97903</v>
      </c>
      <c r="D113" s="339" t="s">
        <v>329</v>
      </c>
      <c r="E113" s="282"/>
      <c r="F113" s="282"/>
      <c r="G113" s="282"/>
      <c r="H113" s="282"/>
      <c r="I113" s="282"/>
      <c r="J113" s="282"/>
      <c r="K113" s="236"/>
      <c r="L113" s="244" t="s">
        <v>64</v>
      </c>
      <c r="M113" s="61">
        <f>SUM(M114)</f>
        <v>2</v>
      </c>
    </row>
    <row r="114" spans="1:13" s="111" customFormat="1" ht="11.25">
      <c r="A114" s="246"/>
      <c r="B114" s="247"/>
      <c r="C114" s="241"/>
      <c r="D114" s="242" t="s">
        <v>330</v>
      </c>
      <c r="E114" s="243">
        <v>2</v>
      </c>
      <c r="F114" s="243"/>
      <c r="G114" s="243"/>
      <c r="H114" s="243"/>
      <c r="I114" s="243"/>
      <c r="J114" s="243"/>
      <c r="K114" s="243"/>
      <c r="L114" s="245"/>
      <c r="M114" s="67">
        <f>ROUND(E114:E114,2)</f>
        <v>2</v>
      </c>
    </row>
    <row r="115" spans="1:13" s="111" customFormat="1" ht="56.25">
      <c r="A115" s="57" t="s">
        <v>375</v>
      </c>
      <c r="B115" s="276" t="s">
        <v>104</v>
      </c>
      <c r="C115" s="58">
        <v>89707</v>
      </c>
      <c r="D115" s="277" t="s">
        <v>75</v>
      </c>
      <c r="E115" s="59"/>
      <c r="F115" s="59"/>
      <c r="G115" s="59"/>
      <c r="H115" s="59"/>
      <c r="I115" s="59"/>
      <c r="J115" s="59"/>
      <c r="K115" s="59"/>
      <c r="L115" s="60" t="s">
        <v>64</v>
      </c>
      <c r="M115" s="61">
        <f>SUM(M116)</f>
        <v>4</v>
      </c>
    </row>
    <row r="116" spans="1:13" s="111" customFormat="1" ht="11.25">
      <c r="A116" s="62"/>
      <c r="B116" s="63"/>
      <c r="C116" s="64"/>
      <c r="D116" s="65" t="s">
        <v>153</v>
      </c>
      <c r="E116" s="66">
        <v>4</v>
      </c>
      <c r="F116" s="66"/>
      <c r="G116" s="66"/>
      <c r="H116" s="66"/>
      <c r="I116" s="66"/>
      <c r="J116" s="66"/>
      <c r="K116" s="66"/>
      <c r="L116" s="66"/>
      <c r="M116" s="67">
        <f>ROUND(E116:E116,2)</f>
        <v>4</v>
      </c>
    </row>
    <row r="117" spans="1:13" s="111" customFormat="1" ht="33.75">
      <c r="A117" s="57" t="s">
        <v>376</v>
      </c>
      <c r="B117" s="276" t="s">
        <v>104</v>
      </c>
      <c r="C117" s="58">
        <v>86881</v>
      </c>
      <c r="D117" s="277" t="s">
        <v>74</v>
      </c>
      <c r="E117" s="59"/>
      <c r="F117" s="59"/>
      <c r="G117" s="59"/>
      <c r="H117" s="59"/>
      <c r="I117" s="59"/>
      <c r="J117" s="59"/>
      <c r="K117" s="59"/>
      <c r="L117" s="60" t="s">
        <v>64</v>
      </c>
      <c r="M117" s="61">
        <f>SUM(M118)</f>
        <v>5</v>
      </c>
    </row>
    <row r="118" spans="1:13" ht="11.25">
      <c r="A118" s="62"/>
      <c r="B118" s="63"/>
      <c r="C118" s="64"/>
      <c r="D118" s="65" t="s">
        <v>154</v>
      </c>
      <c r="E118" s="66">
        <v>5</v>
      </c>
      <c r="F118" s="66"/>
      <c r="G118" s="66"/>
      <c r="H118" s="66"/>
      <c r="I118" s="66"/>
      <c r="J118" s="66"/>
      <c r="K118" s="66"/>
      <c r="L118" s="66"/>
      <c r="M118" s="67">
        <f>ROUND(E118:E118,2)</f>
        <v>5</v>
      </c>
    </row>
    <row r="119" spans="1:13" s="111" customFormat="1" ht="33.75">
      <c r="A119" s="57" t="s">
        <v>377</v>
      </c>
      <c r="B119" s="276" t="s">
        <v>122</v>
      </c>
      <c r="C119" s="58" t="s">
        <v>180</v>
      </c>
      <c r="D119" s="277" t="s">
        <v>181</v>
      </c>
      <c r="E119" s="59"/>
      <c r="F119" s="59"/>
      <c r="G119" s="59"/>
      <c r="H119" s="59"/>
      <c r="I119" s="59"/>
      <c r="J119" s="59"/>
      <c r="K119" s="59"/>
      <c r="L119" s="60" t="s">
        <v>4</v>
      </c>
      <c r="M119" s="61">
        <f>SUM(M120)</f>
        <v>4</v>
      </c>
    </row>
    <row r="120" spans="1:13" s="111" customFormat="1" ht="11.25">
      <c r="A120" s="62"/>
      <c r="B120" s="63"/>
      <c r="C120" s="64"/>
      <c r="D120" s="65" t="s">
        <v>155</v>
      </c>
      <c r="E120" s="66">
        <v>4</v>
      </c>
      <c r="F120" s="66"/>
      <c r="G120" s="66"/>
      <c r="H120" s="66"/>
      <c r="I120" s="66"/>
      <c r="J120" s="66"/>
      <c r="K120" s="66"/>
      <c r="L120" s="66"/>
      <c r="M120" s="67">
        <f>ROUND(E120:E120,2)</f>
        <v>4</v>
      </c>
    </row>
    <row r="121" spans="1:13" s="111" customFormat="1" ht="56.25">
      <c r="A121" s="57" t="s">
        <v>378</v>
      </c>
      <c r="B121" s="276" t="s">
        <v>104</v>
      </c>
      <c r="C121" s="58">
        <v>89728</v>
      </c>
      <c r="D121" s="277" t="s">
        <v>82</v>
      </c>
      <c r="E121" s="59"/>
      <c r="F121" s="59"/>
      <c r="G121" s="59"/>
      <c r="H121" s="59"/>
      <c r="I121" s="59"/>
      <c r="J121" s="59"/>
      <c r="K121" s="59"/>
      <c r="L121" s="60" t="s">
        <v>64</v>
      </c>
      <c r="M121" s="61">
        <f>SUM(M122)</f>
        <v>8</v>
      </c>
    </row>
    <row r="122" spans="1:13" s="111" customFormat="1" ht="11.25">
      <c r="A122" s="62"/>
      <c r="B122" s="63"/>
      <c r="C122" s="64"/>
      <c r="D122" s="65" t="s">
        <v>156</v>
      </c>
      <c r="E122" s="66">
        <v>8</v>
      </c>
      <c r="F122" s="66"/>
      <c r="G122" s="66"/>
      <c r="H122" s="66"/>
      <c r="I122" s="66"/>
      <c r="J122" s="66"/>
      <c r="K122" s="66"/>
      <c r="L122" s="66"/>
      <c r="M122" s="67">
        <f>ROUND(E122:E122,2)</f>
        <v>8</v>
      </c>
    </row>
    <row r="123" spans="1:13" s="111" customFormat="1" ht="67.5">
      <c r="A123" s="57" t="s">
        <v>379</v>
      </c>
      <c r="B123" s="276" t="s">
        <v>104</v>
      </c>
      <c r="C123" s="58">
        <v>89731</v>
      </c>
      <c r="D123" s="277" t="s">
        <v>302</v>
      </c>
      <c r="E123" s="59"/>
      <c r="F123" s="59"/>
      <c r="G123" s="59"/>
      <c r="H123" s="59"/>
      <c r="I123" s="59"/>
      <c r="J123" s="59"/>
      <c r="K123" s="59"/>
      <c r="L123" s="60" t="s">
        <v>64</v>
      </c>
      <c r="M123" s="61">
        <f>SUM(M124)</f>
        <v>1</v>
      </c>
    </row>
    <row r="124" spans="1:13" s="111" customFormat="1" ht="11.25">
      <c r="A124" s="62"/>
      <c r="B124" s="63"/>
      <c r="C124" s="64"/>
      <c r="D124" s="65" t="s">
        <v>303</v>
      </c>
      <c r="E124" s="66">
        <v>1</v>
      </c>
      <c r="F124" s="66"/>
      <c r="G124" s="66"/>
      <c r="H124" s="66"/>
      <c r="I124" s="66"/>
      <c r="J124" s="66"/>
      <c r="K124" s="66"/>
      <c r="L124" s="66"/>
      <c r="M124" s="67">
        <f>ROUND(E124:E124,2)</f>
        <v>1</v>
      </c>
    </row>
    <row r="125" spans="1:13" s="111" customFormat="1" ht="56.25">
      <c r="A125" s="57" t="s">
        <v>380</v>
      </c>
      <c r="B125" s="276" t="s">
        <v>104</v>
      </c>
      <c r="C125" s="58">
        <v>89746</v>
      </c>
      <c r="D125" s="277" t="s">
        <v>80</v>
      </c>
      <c r="E125" s="59"/>
      <c r="F125" s="59"/>
      <c r="G125" s="59"/>
      <c r="H125" s="59"/>
      <c r="I125" s="59"/>
      <c r="J125" s="59"/>
      <c r="K125" s="59"/>
      <c r="L125" s="60" t="s">
        <v>64</v>
      </c>
      <c r="M125" s="61">
        <f>SUM(M126)</f>
        <v>8</v>
      </c>
    </row>
    <row r="126" spans="1:13" s="111" customFormat="1" ht="11.25">
      <c r="A126" s="62"/>
      <c r="B126" s="63"/>
      <c r="C126" s="64"/>
      <c r="D126" s="65" t="s">
        <v>157</v>
      </c>
      <c r="E126" s="66">
        <v>8</v>
      </c>
      <c r="F126" s="66"/>
      <c r="G126" s="66"/>
      <c r="H126" s="66"/>
      <c r="I126" s="66"/>
      <c r="J126" s="66"/>
      <c r="K126" s="66"/>
      <c r="L126" s="66"/>
      <c r="M126" s="67">
        <f>ROUND(E126:E126,2)</f>
        <v>8</v>
      </c>
    </row>
    <row r="127" spans="1:13" s="111" customFormat="1" ht="56.25">
      <c r="A127" s="57" t="s">
        <v>381</v>
      </c>
      <c r="B127" s="276" t="s">
        <v>104</v>
      </c>
      <c r="C127" s="58">
        <v>89732</v>
      </c>
      <c r="D127" s="277" t="s">
        <v>81</v>
      </c>
      <c r="E127" s="59"/>
      <c r="F127" s="59"/>
      <c r="G127" s="59"/>
      <c r="H127" s="59"/>
      <c r="I127" s="59"/>
      <c r="J127" s="59"/>
      <c r="K127" s="59"/>
      <c r="L127" s="60" t="s">
        <v>64</v>
      </c>
      <c r="M127" s="61">
        <f>SUM(M128)</f>
        <v>2</v>
      </c>
    </row>
    <row r="128" spans="1:13" s="111" customFormat="1" ht="11.25">
      <c r="A128" s="62"/>
      <c r="B128" s="63"/>
      <c r="C128" s="64"/>
      <c r="D128" s="65" t="s">
        <v>158</v>
      </c>
      <c r="E128" s="66">
        <v>2</v>
      </c>
      <c r="F128" s="66"/>
      <c r="G128" s="66"/>
      <c r="H128" s="66"/>
      <c r="I128" s="66"/>
      <c r="J128" s="66"/>
      <c r="K128" s="66"/>
      <c r="L128" s="66"/>
      <c r="M128" s="67">
        <f>ROUND(E128:E128,2)</f>
        <v>2</v>
      </c>
    </row>
    <row r="129" spans="1:13" s="111" customFormat="1" ht="67.5">
      <c r="A129" s="57" t="s">
        <v>382</v>
      </c>
      <c r="B129" s="276" t="s">
        <v>104</v>
      </c>
      <c r="C129" s="58">
        <v>89744</v>
      </c>
      <c r="D129" s="277" t="s">
        <v>305</v>
      </c>
      <c r="E129" s="59"/>
      <c r="F129" s="59"/>
      <c r="G129" s="59"/>
      <c r="H129" s="59"/>
      <c r="I129" s="59"/>
      <c r="J129" s="59"/>
      <c r="K129" s="59"/>
      <c r="L129" s="60" t="s">
        <v>64</v>
      </c>
      <c r="M129" s="61">
        <f>SUM(M130)</f>
        <v>18</v>
      </c>
    </row>
    <row r="130" spans="1:13" ht="11.25">
      <c r="A130" s="62"/>
      <c r="B130" s="63"/>
      <c r="C130" s="64"/>
      <c r="D130" s="65" t="s">
        <v>304</v>
      </c>
      <c r="E130" s="66">
        <v>18</v>
      </c>
      <c r="F130" s="66"/>
      <c r="G130" s="66"/>
      <c r="H130" s="66"/>
      <c r="I130" s="66"/>
      <c r="J130" s="66"/>
      <c r="K130" s="66"/>
      <c r="L130" s="66"/>
      <c r="M130" s="67">
        <f>ROUND(E130:E130,2)</f>
        <v>18</v>
      </c>
    </row>
    <row r="131" spans="1:13" s="111" customFormat="1" ht="67.5">
      <c r="A131" s="57" t="s">
        <v>383</v>
      </c>
      <c r="B131" s="276" t="s">
        <v>104</v>
      </c>
      <c r="C131" s="58">
        <v>89724</v>
      </c>
      <c r="D131" s="277" t="s">
        <v>306</v>
      </c>
      <c r="E131" s="59"/>
      <c r="F131" s="59"/>
      <c r="G131" s="59"/>
      <c r="H131" s="59"/>
      <c r="I131" s="59"/>
      <c r="J131" s="59"/>
      <c r="K131" s="59"/>
      <c r="L131" s="60" t="s">
        <v>64</v>
      </c>
      <c r="M131" s="61">
        <f>SUM(M132)</f>
        <v>2</v>
      </c>
    </row>
    <row r="132" spans="1:13" s="111" customFormat="1" ht="11.25">
      <c r="A132" s="62"/>
      <c r="B132" s="63"/>
      <c r="C132" s="64"/>
      <c r="D132" s="65" t="s">
        <v>247</v>
      </c>
      <c r="E132" s="66">
        <v>2</v>
      </c>
      <c r="F132" s="66"/>
      <c r="G132" s="66"/>
      <c r="H132" s="66"/>
      <c r="I132" s="66"/>
      <c r="J132" s="66"/>
      <c r="K132" s="66"/>
      <c r="L132" s="66"/>
      <c r="M132" s="67">
        <f>ROUND(E132:E132,2)</f>
        <v>2</v>
      </c>
    </row>
    <row r="133" spans="1:13" s="111" customFormat="1" ht="56.25">
      <c r="A133" s="57" t="s">
        <v>384</v>
      </c>
      <c r="B133" s="276" t="s">
        <v>104</v>
      </c>
      <c r="C133" s="58">
        <v>89724</v>
      </c>
      <c r="D133" s="277" t="s">
        <v>83</v>
      </c>
      <c r="E133" s="59"/>
      <c r="F133" s="59"/>
      <c r="G133" s="59"/>
      <c r="H133" s="59"/>
      <c r="I133" s="59"/>
      <c r="J133" s="59"/>
      <c r="K133" s="59"/>
      <c r="L133" s="60" t="s">
        <v>64</v>
      </c>
      <c r="M133" s="61">
        <f>SUM(M134)</f>
        <v>4</v>
      </c>
    </row>
    <row r="134" spans="1:13" s="111" customFormat="1" ht="22.5">
      <c r="A134" s="62"/>
      <c r="B134" s="63"/>
      <c r="C134" s="64"/>
      <c r="D134" s="65" t="s">
        <v>159</v>
      </c>
      <c r="E134" s="66">
        <v>4</v>
      </c>
      <c r="F134" s="66"/>
      <c r="G134" s="66"/>
      <c r="H134" s="66"/>
      <c r="I134" s="66"/>
      <c r="J134" s="66"/>
      <c r="K134" s="66"/>
      <c r="L134" s="66"/>
      <c r="M134" s="67">
        <f>ROUND(E134:E134,2)</f>
        <v>4</v>
      </c>
    </row>
    <row r="135" spans="1:13" s="111" customFormat="1" ht="56.25">
      <c r="A135" s="57" t="s">
        <v>385</v>
      </c>
      <c r="B135" s="276" t="s">
        <v>122</v>
      </c>
      <c r="C135" s="58" t="s">
        <v>182</v>
      </c>
      <c r="D135" s="277" t="s">
        <v>183</v>
      </c>
      <c r="E135" s="59"/>
      <c r="F135" s="59"/>
      <c r="G135" s="59"/>
      <c r="H135" s="59"/>
      <c r="I135" s="59"/>
      <c r="J135" s="59"/>
      <c r="K135" s="59"/>
      <c r="L135" s="60" t="s">
        <v>64</v>
      </c>
      <c r="M135" s="61">
        <f>SUM(M136)</f>
        <v>4</v>
      </c>
    </row>
    <row r="136" spans="1:13" s="111" customFormat="1" ht="11.25">
      <c r="A136" s="62"/>
      <c r="B136" s="63"/>
      <c r="C136" s="64"/>
      <c r="D136" s="65" t="s">
        <v>160</v>
      </c>
      <c r="E136" s="66">
        <v>4</v>
      </c>
      <c r="F136" s="66"/>
      <c r="G136" s="66"/>
      <c r="H136" s="66"/>
      <c r="I136" s="66"/>
      <c r="J136" s="66"/>
      <c r="K136" s="66"/>
      <c r="L136" s="66"/>
      <c r="M136" s="67">
        <f>ROUND(E136:E136,2)</f>
        <v>4</v>
      </c>
    </row>
    <row r="137" spans="1:13" s="111" customFormat="1" ht="56.25">
      <c r="A137" s="57" t="s">
        <v>386</v>
      </c>
      <c r="B137" s="276" t="s">
        <v>104</v>
      </c>
      <c r="C137" s="58">
        <v>89834</v>
      </c>
      <c r="D137" s="277" t="s">
        <v>77</v>
      </c>
      <c r="E137" s="59"/>
      <c r="F137" s="59"/>
      <c r="G137" s="59"/>
      <c r="H137" s="59"/>
      <c r="I137" s="59"/>
      <c r="J137" s="59"/>
      <c r="K137" s="59"/>
      <c r="L137" s="60" t="s">
        <v>64</v>
      </c>
      <c r="M137" s="61">
        <f>SUM(M138)</f>
        <v>8</v>
      </c>
    </row>
    <row r="138" spans="1:13" s="111" customFormat="1" ht="11.25">
      <c r="A138" s="62"/>
      <c r="B138" s="63"/>
      <c r="C138" s="64"/>
      <c r="D138" s="65" t="s">
        <v>161</v>
      </c>
      <c r="E138" s="66">
        <v>8</v>
      </c>
      <c r="F138" s="66"/>
      <c r="G138" s="66"/>
      <c r="H138" s="66"/>
      <c r="I138" s="66"/>
      <c r="J138" s="66"/>
      <c r="K138" s="66"/>
      <c r="L138" s="66"/>
      <c r="M138" s="67">
        <f>ROUND(E138:E138,2)</f>
        <v>8</v>
      </c>
    </row>
    <row r="139" spans="1:13" s="111" customFormat="1" ht="56.25">
      <c r="A139" s="57" t="s">
        <v>387</v>
      </c>
      <c r="B139" s="276" t="s">
        <v>104</v>
      </c>
      <c r="C139" s="58">
        <v>89752</v>
      </c>
      <c r="D139" s="277" t="s">
        <v>307</v>
      </c>
      <c r="E139" s="59"/>
      <c r="F139" s="59"/>
      <c r="G139" s="59"/>
      <c r="H139" s="59"/>
      <c r="I139" s="59"/>
      <c r="J139" s="59"/>
      <c r="K139" s="59"/>
      <c r="L139" s="60" t="s">
        <v>64</v>
      </c>
      <c r="M139" s="61">
        <f>SUM(M140)</f>
        <v>8</v>
      </c>
    </row>
    <row r="140" spans="1:13" s="111" customFormat="1" ht="11.25">
      <c r="A140" s="62"/>
      <c r="B140" s="63"/>
      <c r="C140" s="64"/>
      <c r="D140" s="65" t="s">
        <v>308</v>
      </c>
      <c r="E140" s="66">
        <v>8</v>
      </c>
      <c r="F140" s="66"/>
      <c r="G140" s="66"/>
      <c r="H140" s="66"/>
      <c r="I140" s="66"/>
      <c r="J140" s="66"/>
      <c r="K140" s="66"/>
      <c r="L140" s="66"/>
      <c r="M140" s="67">
        <f>ROUND(E140:E140,2)</f>
        <v>8</v>
      </c>
    </row>
    <row r="141" spans="1:13" s="111" customFormat="1" ht="56.25">
      <c r="A141" s="57" t="s">
        <v>388</v>
      </c>
      <c r="B141" s="276" t="s">
        <v>104</v>
      </c>
      <c r="C141" s="58">
        <v>89778</v>
      </c>
      <c r="D141" s="277" t="s">
        <v>79</v>
      </c>
      <c r="E141" s="59"/>
      <c r="F141" s="59"/>
      <c r="G141" s="59"/>
      <c r="H141" s="59"/>
      <c r="I141" s="59"/>
      <c r="J141" s="59"/>
      <c r="K141" s="59"/>
      <c r="L141" s="60" t="s">
        <v>64</v>
      </c>
      <c r="M141" s="61">
        <f>SUM(M142)</f>
        <v>12</v>
      </c>
    </row>
    <row r="142" spans="1:13" s="111" customFormat="1" ht="11.25">
      <c r="A142" s="62"/>
      <c r="B142" s="63"/>
      <c r="C142" s="64"/>
      <c r="D142" s="65" t="s">
        <v>162</v>
      </c>
      <c r="E142" s="66">
        <v>12</v>
      </c>
      <c r="F142" s="66"/>
      <c r="G142" s="66"/>
      <c r="H142" s="66"/>
      <c r="I142" s="66"/>
      <c r="J142" s="66"/>
      <c r="K142" s="66"/>
      <c r="L142" s="66"/>
      <c r="M142" s="67">
        <f>ROUND(E142:E142,2)</f>
        <v>12</v>
      </c>
    </row>
    <row r="143" spans="1:13" s="111" customFormat="1" ht="56.25">
      <c r="A143" s="57" t="s">
        <v>389</v>
      </c>
      <c r="B143" s="276" t="s">
        <v>104</v>
      </c>
      <c r="C143" s="58">
        <v>89813</v>
      </c>
      <c r="D143" s="277" t="s">
        <v>78</v>
      </c>
      <c r="E143" s="59"/>
      <c r="F143" s="59"/>
      <c r="G143" s="59"/>
      <c r="H143" s="59"/>
      <c r="I143" s="59"/>
      <c r="J143" s="59"/>
      <c r="K143" s="59"/>
      <c r="L143" s="60" t="s">
        <v>64</v>
      </c>
      <c r="M143" s="61">
        <f>SUM(M144)</f>
        <v>4</v>
      </c>
    </row>
    <row r="144" spans="1:13" s="111" customFormat="1" ht="11.25">
      <c r="A144" s="62"/>
      <c r="B144" s="63"/>
      <c r="C144" s="64"/>
      <c r="D144" s="65" t="s">
        <v>163</v>
      </c>
      <c r="E144" s="66">
        <v>4</v>
      </c>
      <c r="F144" s="66"/>
      <c r="G144" s="66"/>
      <c r="H144" s="66"/>
      <c r="I144" s="66"/>
      <c r="J144" s="66"/>
      <c r="K144" s="66"/>
      <c r="L144" s="66"/>
      <c r="M144" s="67">
        <f>ROUND(E144:E144,2)</f>
        <v>4</v>
      </c>
    </row>
    <row r="145" spans="1:13" s="111" customFormat="1" ht="45">
      <c r="A145" s="57" t="s">
        <v>390</v>
      </c>
      <c r="B145" s="276" t="s">
        <v>104</v>
      </c>
      <c r="C145" s="58">
        <v>89557</v>
      </c>
      <c r="D145" s="277" t="s">
        <v>309</v>
      </c>
      <c r="E145" s="59"/>
      <c r="F145" s="59"/>
      <c r="G145" s="59"/>
      <c r="H145" s="59"/>
      <c r="I145" s="59"/>
      <c r="J145" s="59"/>
      <c r="K145" s="59"/>
      <c r="L145" s="60" t="s">
        <v>64</v>
      </c>
      <c r="M145" s="61">
        <f>SUM(M146)</f>
        <v>1</v>
      </c>
    </row>
    <row r="146" spans="1:13" s="111" customFormat="1" ht="11.25">
      <c r="A146" s="62"/>
      <c r="B146" s="63"/>
      <c r="C146" s="64"/>
      <c r="D146" s="65" t="s">
        <v>310</v>
      </c>
      <c r="E146" s="66">
        <v>1</v>
      </c>
      <c r="F146" s="66"/>
      <c r="G146" s="66"/>
      <c r="H146" s="66"/>
      <c r="I146" s="66"/>
      <c r="J146" s="66"/>
      <c r="K146" s="66"/>
      <c r="L146" s="66"/>
      <c r="M146" s="67">
        <f>ROUND(E146:E146,2)</f>
        <v>1</v>
      </c>
    </row>
    <row r="147" spans="1:13" s="111" customFormat="1" ht="45">
      <c r="A147" s="57" t="s">
        <v>391</v>
      </c>
      <c r="B147" s="276" t="s">
        <v>104</v>
      </c>
      <c r="C147" s="58">
        <v>89714</v>
      </c>
      <c r="D147" s="277" t="s">
        <v>86</v>
      </c>
      <c r="E147" s="59"/>
      <c r="F147" s="59"/>
      <c r="G147" s="59"/>
      <c r="H147" s="59"/>
      <c r="I147" s="59"/>
      <c r="J147" s="59"/>
      <c r="K147" s="59"/>
      <c r="L147" s="60" t="s">
        <v>65</v>
      </c>
      <c r="M147" s="61">
        <f>SUM(M148)</f>
        <v>6.88</v>
      </c>
    </row>
    <row r="148" spans="1:13" s="111" customFormat="1" ht="11.25">
      <c r="A148" s="62"/>
      <c r="B148" s="63"/>
      <c r="C148" s="64"/>
      <c r="D148" s="65" t="s">
        <v>164</v>
      </c>
      <c r="E148" s="66">
        <v>1</v>
      </c>
      <c r="F148" s="66"/>
      <c r="G148" s="66">
        <v>6.88</v>
      </c>
      <c r="H148" s="66"/>
      <c r="I148" s="66"/>
      <c r="J148" s="66"/>
      <c r="K148" s="66"/>
      <c r="L148" s="66"/>
      <c r="M148" s="67">
        <f>ROUND(E148*G148,2)</f>
        <v>6.88</v>
      </c>
    </row>
    <row r="149" spans="1:13" s="111" customFormat="1" ht="45">
      <c r="A149" s="57" t="s">
        <v>392</v>
      </c>
      <c r="B149" s="276" t="s">
        <v>104</v>
      </c>
      <c r="C149" s="58">
        <v>89714</v>
      </c>
      <c r="D149" s="277" t="s">
        <v>86</v>
      </c>
      <c r="E149" s="59"/>
      <c r="F149" s="59"/>
      <c r="G149" s="59"/>
      <c r="H149" s="59"/>
      <c r="I149" s="59"/>
      <c r="J149" s="59"/>
      <c r="K149" s="59"/>
      <c r="L149" s="60" t="s">
        <v>65</v>
      </c>
      <c r="M149" s="61">
        <f>SUM(M150)</f>
        <v>48.23</v>
      </c>
    </row>
    <row r="150" spans="1:13" s="111" customFormat="1" ht="11.25">
      <c r="A150" s="62"/>
      <c r="B150" s="63"/>
      <c r="C150" s="64"/>
      <c r="D150" s="65" t="s">
        <v>165</v>
      </c>
      <c r="E150" s="66">
        <v>1</v>
      </c>
      <c r="F150" s="66"/>
      <c r="G150" s="66">
        <v>48.23</v>
      </c>
      <c r="H150" s="66"/>
      <c r="I150" s="66"/>
      <c r="J150" s="66"/>
      <c r="K150" s="66"/>
      <c r="L150" s="66"/>
      <c r="M150" s="67">
        <f>ROUND(E150*G150,2)</f>
        <v>48.23</v>
      </c>
    </row>
    <row r="151" spans="1:13" s="111" customFormat="1" ht="45">
      <c r="A151" s="57" t="s">
        <v>393</v>
      </c>
      <c r="B151" s="276" t="s">
        <v>104</v>
      </c>
      <c r="C151" s="58">
        <v>89711</v>
      </c>
      <c r="D151" s="277" t="s">
        <v>88</v>
      </c>
      <c r="E151" s="59"/>
      <c r="F151" s="59"/>
      <c r="G151" s="59"/>
      <c r="H151" s="59"/>
      <c r="I151" s="59"/>
      <c r="J151" s="59"/>
      <c r="K151" s="59"/>
      <c r="L151" s="60" t="s">
        <v>65</v>
      </c>
      <c r="M151" s="61">
        <f>SUM(M152)</f>
        <v>7.33</v>
      </c>
    </row>
    <row r="152" spans="1:13" s="111" customFormat="1" ht="11.25">
      <c r="A152" s="62"/>
      <c r="B152" s="63"/>
      <c r="C152" s="64"/>
      <c r="D152" s="65" t="s">
        <v>166</v>
      </c>
      <c r="E152" s="66">
        <v>1</v>
      </c>
      <c r="F152" s="66"/>
      <c r="G152" s="66">
        <v>7.33</v>
      </c>
      <c r="H152" s="66"/>
      <c r="I152" s="66"/>
      <c r="J152" s="66"/>
      <c r="K152" s="66"/>
      <c r="L152" s="66"/>
      <c r="M152" s="67">
        <f>ROUND(E152*G152,2)</f>
        <v>7.33</v>
      </c>
    </row>
    <row r="153" spans="1:13" s="111" customFormat="1" ht="45">
      <c r="A153" s="57" t="s">
        <v>394</v>
      </c>
      <c r="B153" s="276" t="s">
        <v>104</v>
      </c>
      <c r="C153" s="58">
        <v>89712</v>
      </c>
      <c r="D153" s="277" t="s">
        <v>87</v>
      </c>
      <c r="E153" s="59"/>
      <c r="F153" s="59"/>
      <c r="G153" s="59"/>
      <c r="H153" s="59"/>
      <c r="I153" s="59"/>
      <c r="J153" s="59"/>
      <c r="K153" s="59"/>
      <c r="L153" s="60" t="s">
        <v>65</v>
      </c>
      <c r="M153" s="61">
        <f>SUM(M154)</f>
        <v>6</v>
      </c>
    </row>
    <row r="154" spans="1:13" s="111" customFormat="1" ht="11.25">
      <c r="A154" s="62"/>
      <c r="B154" s="63"/>
      <c r="C154" s="64"/>
      <c r="D154" s="65" t="s">
        <v>167</v>
      </c>
      <c r="E154" s="66">
        <v>1</v>
      </c>
      <c r="F154" s="66"/>
      <c r="G154" s="66">
        <v>6</v>
      </c>
      <c r="H154" s="66"/>
      <c r="I154" s="66"/>
      <c r="J154" s="66"/>
      <c r="K154" s="66"/>
      <c r="L154" s="66"/>
      <c r="M154" s="67">
        <f>ROUND(E154*G154,2)</f>
        <v>6</v>
      </c>
    </row>
    <row r="155" spans="1:13" s="111" customFormat="1" ht="56.25">
      <c r="A155" s="57" t="s">
        <v>448</v>
      </c>
      <c r="B155" s="276" t="s">
        <v>104</v>
      </c>
      <c r="C155" s="58">
        <v>95472</v>
      </c>
      <c r="D155" s="277" t="s">
        <v>449</v>
      </c>
      <c r="E155" s="66"/>
      <c r="F155" s="66"/>
      <c r="G155" s="66"/>
      <c r="H155" s="66"/>
      <c r="I155" s="66"/>
      <c r="J155" s="66"/>
      <c r="K155" s="66"/>
      <c r="L155" s="60" t="s">
        <v>64</v>
      </c>
      <c r="M155" s="61">
        <f>SUM(M156)</f>
        <v>1</v>
      </c>
    </row>
    <row r="156" spans="1:13" s="111" customFormat="1" ht="11.25">
      <c r="A156" s="62"/>
      <c r="B156" s="63"/>
      <c r="C156" s="64"/>
      <c r="D156" s="65" t="s">
        <v>563</v>
      </c>
      <c r="E156" s="66">
        <v>1</v>
      </c>
      <c r="F156" s="66"/>
      <c r="G156" s="66"/>
      <c r="H156" s="66"/>
      <c r="I156" s="66"/>
      <c r="J156" s="66"/>
      <c r="K156" s="66"/>
      <c r="L156" s="66"/>
      <c r="M156" s="67">
        <f>ROUND(E156:E156,2)</f>
        <v>1</v>
      </c>
    </row>
    <row r="157" spans="1:13" s="111" customFormat="1" ht="56.25">
      <c r="A157" s="57" t="s">
        <v>450</v>
      </c>
      <c r="B157" s="276" t="s">
        <v>104</v>
      </c>
      <c r="C157" s="58">
        <v>86932</v>
      </c>
      <c r="D157" s="277" t="s">
        <v>451</v>
      </c>
      <c r="E157" s="66"/>
      <c r="F157" s="66"/>
      <c r="G157" s="66"/>
      <c r="H157" s="66"/>
      <c r="I157" s="66"/>
      <c r="J157" s="66"/>
      <c r="K157" s="66"/>
      <c r="L157" s="60" t="s">
        <v>64</v>
      </c>
      <c r="M157" s="61">
        <f>SUM(M158:M159)</f>
        <v>8</v>
      </c>
    </row>
    <row r="158" spans="1:13" s="111" customFormat="1" ht="11.25">
      <c r="A158" s="62"/>
      <c r="B158" s="63"/>
      <c r="C158" s="64"/>
      <c r="D158" s="65" t="s">
        <v>452</v>
      </c>
      <c r="E158" s="66">
        <v>3</v>
      </c>
      <c r="F158" s="66"/>
      <c r="G158" s="66"/>
      <c r="H158" s="66"/>
      <c r="I158" s="66"/>
      <c r="J158" s="66"/>
      <c r="K158" s="66"/>
      <c r="L158" s="66"/>
      <c r="M158" s="67">
        <f>ROUND(E158:E158,2)</f>
        <v>3</v>
      </c>
    </row>
    <row r="159" spans="1:13" s="111" customFormat="1" ht="11.25">
      <c r="A159" s="62"/>
      <c r="B159" s="63"/>
      <c r="C159" s="64"/>
      <c r="D159" s="65" t="s">
        <v>453</v>
      </c>
      <c r="E159" s="66">
        <v>5</v>
      </c>
      <c r="F159" s="66"/>
      <c r="G159" s="66"/>
      <c r="H159" s="66"/>
      <c r="I159" s="66"/>
      <c r="J159" s="66"/>
      <c r="K159" s="66"/>
      <c r="L159" s="66"/>
      <c r="M159" s="67">
        <f>ROUND(E159:E159,2)</f>
        <v>5</v>
      </c>
    </row>
    <row r="160" spans="1:13" s="111" customFormat="1" ht="22.5">
      <c r="A160" s="57" t="s">
        <v>560</v>
      </c>
      <c r="B160" s="276" t="s">
        <v>104</v>
      </c>
      <c r="C160" s="58">
        <v>100851</v>
      </c>
      <c r="D160" s="277" t="s">
        <v>561</v>
      </c>
      <c r="E160" s="66"/>
      <c r="F160" s="66"/>
      <c r="G160" s="66"/>
      <c r="H160" s="66"/>
      <c r="I160" s="66"/>
      <c r="J160" s="66"/>
      <c r="K160" s="66"/>
      <c r="L160" s="60" t="s">
        <v>64</v>
      </c>
      <c r="M160" s="61">
        <f>SUM(M161:M161)</f>
        <v>9</v>
      </c>
    </row>
    <row r="161" spans="1:13" s="111" customFormat="1" ht="11.25">
      <c r="A161" s="62"/>
      <c r="B161" s="63"/>
      <c r="C161" s="64"/>
      <c r="D161" s="65" t="s">
        <v>562</v>
      </c>
      <c r="E161" s="66">
        <v>9</v>
      </c>
      <c r="F161" s="66"/>
      <c r="G161" s="66"/>
      <c r="H161" s="66"/>
      <c r="I161" s="66"/>
      <c r="J161" s="66"/>
      <c r="K161" s="66"/>
      <c r="L161" s="66"/>
      <c r="M161" s="67">
        <f>ROUND(E161:E161,2)</f>
        <v>9</v>
      </c>
    </row>
    <row r="162" spans="1:13" s="111" customFormat="1" ht="33.75">
      <c r="A162" s="57" t="s">
        <v>564</v>
      </c>
      <c r="B162" s="276" t="s">
        <v>128</v>
      </c>
      <c r="C162" s="58">
        <v>11698</v>
      </c>
      <c r="D162" s="277" t="s">
        <v>566</v>
      </c>
      <c r="E162" s="66"/>
      <c r="F162" s="66"/>
      <c r="G162" s="66"/>
      <c r="H162" s="66"/>
      <c r="I162" s="66"/>
      <c r="J162" s="66"/>
      <c r="K162" s="66"/>
      <c r="L162" s="60" t="s">
        <v>64</v>
      </c>
      <c r="M162" s="61">
        <f>SUM(M163:M163)</f>
        <v>2</v>
      </c>
    </row>
    <row r="163" spans="1:13" s="111" customFormat="1" ht="11.25">
      <c r="A163" s="62"/>
      <c r="B163" s="63"/>
      <c r="C163" s="64"/>
      <c r="D163" s="65" t="s">
        <v>565</v>
      </c>
      <c r="E163" s="66">
        <v>2</v>
      </c>
      <c r="F163" s="66"/>
      <c r="G163" s="66"/>
      <c r="H163" s="66"/>
      <c r="I163" s="66"/>
      <c r="J163" s="66"/>
      <c r="K163" s="66"/>
      <c r="L163" s="66"/>
      <c r="M163" s="67">
        <f>ROUND(E163:E163,2)</f>
        <v>2</v>
      </c>
    </row>
    <row r="164" spans="1:13" s="111" customFormat="1" ht="11.25">
      <c r="A164" s="47">
        <v>6</v>
      </c>
      <c r="B164" s="48" t="s">
        <v>198</v>
      </c>
      <c r="C164" s="49"/>
      <c r="D164" s="49"/>
      <c r="E164" s="50"/>
      <c r="F164" s="50"/>
      <c r="G164" s="50"/>
      <c r="H164" s="50"/>
      <c r="I164" s="50"/>
      <c r="J164" s="50"/>
      <c r="K164" s="50"/>
      <c r="L164" s="50"/>
      <c r="M164" s="51"/>
    </row>
    <row r="165" spans="1:13" s="111" customFormat="1" ht="11.25">
      <c r="A165" s="52" t="s">
        <v>28</v>
      </c>
      <c r="B165" s="53" t="s">
        <v>197</v>
      </c>
      <c r="C165" s="54"/>
      <c r="D165" s="54"/>
      <c r="E165" s="55"/>
      <c r="F165" s="55"/>
      <c r="G165" s="55"/>
      <c r="H165" s="55"/>
      <c r="I165" s="55"/>
      <c r="J165" s="55"/>
      <c r="K165" s="55"/>
      <c r="L165" s="55"/>
      <c r="M165" s="56"/>
    </row>
    <row r="166" spans="1:13" s="111" customFormat="1" ht="56.25">
      <c r="A166" s="57" t="s">
        <v>395</v>
      </c>
      <c r="B166" s="276" t="s">
        <v>104</v>
      </c>
      <c r="C166" s="58">
        <v>89801</v>
      </c>
      <c r="D166" s="277" t="s">
        <v>312</v>
      </c>
      <c r="E166" s="59"/>
      <c r="F166" s="59"/>
      <c r="G166" s="59"/>
      <c r="H166" s="59"/>
      <c r="I166" s="59"/>
      <c r="J166" s="59"/>
      <c r="K166" s="59"/>
      <c r="L166" s="60" t="s">
        <v>64</v>
      </c>
      <c r="M166" s="61">
        <f>SUM(M167)</f>
        <v>4</v>
      </c>
    </row>
    <row r="167" spans="1:13" s="111" customFormat="1" ht="11.25">
      <c r="A167" s="62"/>
      <c r="B167" s="63"/>
      <c r="C167" s="64"/>
      <c r="D167" s="65" t="s">
        <v>311</v>
      </c>
      <c r="E167" s="66">
        <v>4</v>
      </c>
      <c r="F167" s="66"/>
      <c r="G167" s="66"/>
      <c r="H167" s="66"/>
      <c r="I167" s="66"/>
      <c r="J167" s="66"/>
      <c r="K167" s="66"/>
      <c r="L167" s="66"/>
      <c r="M167" s="67">
        <f>ROUND(E167:E167,2)</f>
        <v>4</v>
      </c>
    </row>
    <row r="168" spans="1:13" s="111" customFormat="1" ht="22.5">
      <c r="A168" s="57" t="s">
        <v>396</v>
      </c>
      <c r="B168" s="276" t="s">
        <v>128</v>
      </c>
      <c r="C168" s="58">
        <v>39319</v>
      </c>
      <c r="D168" s="277" t="s">
        <v>313</v>
      </c>
      <c r="E168" s="59"/>
      <c r="F168" s="59"/>
      <c r="G168" s="59"/>
      <c r="H168" s="59"/>
      <c r="I168" s="59"/>
      <c r="J168" s="59"/>
      <c r="K168" s="59"/>
      <c r="L168" s="60" t="s">
        <v>64</v>
      </c>
      <c r="M168" s="61">
        <f>SUM(M169)</f>
        <v>2</v>
      </c>
    </row>
    <row r="169" spans="1:13" s="111" customFormat="1" ht="21" customHeight="1">
      <c r="A169" s="62"/>
      <c r="B169" s="63"/>
      <c r="C169" s="64"/>
      <c r="D169" s="65" t="s">
        <v>314</v>
      </c>
      <c r="E169" s="66">
        <v>2</v>
      </c>
      <c r="F169" s="66"/>
      <c r="G169" s="66"/>
      <c r="H169" s="66"/>
      <c r="I169" s="66"/>
      <c r="J169" s="66"/>
      <c r="K169" s="66"/>
      <c r="L169" s="66"/>
      <c r="M169" s="67">
        <f>ROUND(E169:E169,2)</f>
        <v>2</v>
      </c>
    </row>
    <row r="170" spans="1:13" s="111" customFormat="1" ht="45">
      <c r="A170" s="57" t="s">
        <v>397</v>
      </c>
      <c r="B170" s="276" t="s">
        <v>104</v>
      </c>
      <c r="C170" s="58">
        <v>89798</v>
      </c>
      <c r="D170" s="277" t="s">
        <v>315</v>
      </c>
      <c r="E170" s="59"/>
      <c r="F170" s="59"/>
      <c r="G170" s="59"/>
      <c r="H170" s="59"/>
      <c r="I170" s="59"/>
      <c r="J170" s="59"/>
      <c r="K170" s="59"/>
      <c r="L170" s="60" t="s">
        <v>65</v>
      </c>
      <c r="M170" s="61">
        <f>SUM(M171)</f>
        <v>7.76</v>
      </c>
    </row>
    <row r="171" spans="1:13" s="111" customFormat="1" ht="22.5">
      <c r="A171" s="62"/>
      <c r="B171" s="63"/>
      <c r="C171" s="64"/>
      <c r="D171" s="65" t="s">
        <v>316</v>
      </c>
      <c r="E171" s="66">
        <v>1</v>
      </c>
      <c r="F171" s="66"/>
      <c r="G171" s="66">
        <v>7.76</v>
      </c>
      <c r="H171" s="66"/>
      <c r="I171" s="66"/>
      <c r="J171" s="66"/>
      <c r="K171" s="66"/>
      <c r="L171" s="66"/>
      <c r="M171" s="67">
        <f>ROUND(E171*G171,2)</f>
        <v>7.76</v>
      </c>
    </row>
    <row r="172" spans="1:13" s="111" customFormat="1" ht="56.25">
      <c r="A172" s="57" t="s">
        <v>398</v>
      </c>
      <c r="B172" s="276" t="s">
        <v>104</v>
      </c>
      <c r="C172" s="58">
        <v>89796</v>
      </c>
      <c r="D172" s="277" t="s">
        <v>317</v>
      </c>
      <c r="E172" s="59"/>
      <c r="F172" s="59"/>
      <c r="G172" s="59"/>
      <c r="H172" s="59"/>
      <c r="I172" s="59"/>
      <c r="J172" s="59"/>
      <c r="K172" s="59"/>
      <c r="L172" s="60" t="s">
        <v>64</v>
      </c>
      <c r="M172" s="61">
        <f>SUM(M173)</f>
        <v>2</v>
      </c>
    </row>
    <row r="173" spans="1:13" s="111" customFormat="1" ht="11.25">
      <c r="A173" s="62"/>
      <c r="B173" s="63"/>
      <c r="C173" s="64"/>
      <c r="D173" s="65" t="s">
        <v>318</v>
      </c>
      <c r="E173" s="66">
        <v>2</v>
      </c>
      <c r="F173" s="66"/>
      <c r="G173" s="66"/>
      <c r="H173" s="66"/>
      <c r="I173" s="66"/>
      <c r="J173" s="66"/>
      <c r="K173" s="66"/>
      <c r="L173" s="66"/>
      <c r="M173" s="67">
        <f>ROUND(E173:E173,2)</f>
        <v>2</v>
      </c>
    </row>
    <row r="174" spans="1:13" s="111" customFormat="1" ht="11.25">
      <c r="A174" s="47">
        <v>7</v>
      </c>
      <c r="B174" s="48" t="s">
        <v>184</v>
      </c>
      <c r="C174" s="49"/>
      <c r="D174" s="49"/>
      <c r="E174" s="50"/>
      <c r="F174" s="50"/>
      <c r="G174" s="50"/>
      <c r="H174" s="50"/>
      <c r="I174" s="50"/>
      <c r="J174" s="50"/>
      <c r="K174" s="50"/>
      <c r="L174" s="50"/>
      <c r="M174" s="51"/>
    </row>
    <row r="175" spans="1:13" s="111" customFormat="1" ht="11.25">
      <c r="A175" s="52" t="s">
        <v>145</v>
      </c>
      <c r="B175" s="53" t="s">
        <v>185</v>
      </c>
      <c r="C175" s="54"/>
      <c r="D175" s="54"/>
      <c r="E175" s="55"/>
      <c r="F175" s="55"/>
      <c r="G175" s="55"/>
      <c r="H175" s="55"/>
      <c r="I175" s="55"/>
      <c r="J175" s="55"/>
      <c r="K175" s="55"/>
      <c r="L175" s="55"/>
      <c r="M175" s="56"/>
    </row>
    <row r="176" spans="1:13" s="111" customFormat="1" ht="33.75">
      <c r="A176" s="57" t="s">
        <v>192</v>
      </c>
      <c r="B176" s="276" t="s">
        <v>104</v>
      </c>
      <c r="C176" s="58">
        <v>100860</v>
      </c>
      <c r="D176" s="277" t="s">
        <v>70</v>
      </c>
      <c r="E176" s="59"/>
      <c r="F176" s="59"/>
      <c r="G176" s="59"/>
      <c r="H176" s="59"/>
      <c r="I176" s="59"/>
      <c r="J176" s="59"/>
      <c r="K176" s="59"/>
      <c r="L176" s="60" t="s">
        <v>64</v>
      </c>
      <c r="M176" s="61">
        <f>SUM(M177)</f>
        <v>2</v>
      </c>
    </row>
    <row r="177" spans="1:13" s="111" customFormat="1" ht="11.25">
      <c r="A177" s="62"/>
      <c r="B177" s="63"/>
      <c r="C177" s="64"/>
      <c r="D177" s="65" t="s">
        <v>425</v>
      </c>
      <c r="E177" s="66">
        <v>2</v>
      </c>
      <c r="F177" s="66"/>
      <c r="G177" s="66"/>
      <c r="H177" s="66"/>
      <c r="I177" s="66"/>
      <c r="J177" s="66"/>
      <c r="K177" s="66"/>
      <c r="L177" s="66"/>
      <c r="M177" s="67">
        <f>ROUND(E177,2)</f>
        <v>2</v>
      </c>
    </row>
    <row r="178" spans="1:13" s="111" customFormat="1" ht="33.75">
      <c r="A178" s="57" t="s">
        <v>230</v>
      </c>
      <c r="B178" s="276" t="s">
        <v>104</v>
      </c>
      <c r="C178" s="58">
        <v>86906</v>
      </c>
      <c r="D178" s="277" t="s">
        <v>72</v>
      </c>
      <c r="E178" s="59"/>
      <c r="F178" s="59"/>
      <c r="G178" s="59"/>
      <c r="H178" s="59"/>
      <c r="I178" s="59"/>
      <c r="J178" s="59"/>
      <c r="K178" s="59"/>
      <c r="L178" s="60" t="s">
        <v>64</v>
      </c>
      <c r="M178" s="61">
        <f>SUM(M179)</f>
        <v>15</v>
      </c>
    </row>
    <row r="179" spans="1:13" s="111" customFormat="1" ht="11.25">
      <c r="A179" s="62"/>
      <c r="B179" s="63"/>
      <c r="C179" s="64"/>
      <c r="D179" s="65" t="s">
        <v>169</v>
      </c>
      <c r="E179" s="66">
        <v>15</v>
      </c>
      <c r="F179" s="66"/>
      <c r="G179" s="66"/>
      <c r="H179" s="66"/>
      <c r="I179" s="66"/>
      <c r="J179" s="66"/>
      <c r="K179" s="66"/>
      <c r="L179" s="66"/>
      <c r="M179" s="67">
        <f>ROUND(E179,2)</f>
        <v>15</v>
      </c>
    </row>
    <row r="180" spans="1:13" s="111" customFormat="1" ht="56.25">
      <c r="A180" s="57" t="s">
        <v>266</v>
      </c>
      <c r="B180" s="276" t="s">
        <v>104</v>
      </c>
      <c r="C180" s="58">
        <v>89987</v>
      </c>
      <c r="D180" s="277" t="s">
        <v>69</v>
      </c>
      <c r="E180" s="59"/>
      <c r="F180" s="59"/>
      <c r="G180" s="59"/>
      <c r="H180" s="59"/>
      <c r="I180" s="59"/>
      <c r="J180" s="59"/>
      <c r="K180" s="59"/>
      <c r="L180" s="60" t="s">
        <v>64</v>
      </c>
      <c r="M180" s="61">
        <f>SUM(M181)</f>
        <v>5</v>
      </c>
    </row>
    <row r="181" spans="1:13" s="111" customFormat="1" ht="11.25">
      <c r="A181" s="62"/>
      <c r="B181" s="63"/>
      <c r="C181" s="64"/>
      <c r="D181" s="65" t="s">
        <v>319</v>
      </c>
      <c r="E181" s="66">
        <v>5</v>
      </c>
      <c r="F181" s="66"/>
      <c r="G181" s="66"/>
      <c r="H181" s="66"/>
      <c r="I181" s="66"/>
      <c r="J181" s="66"/>
      <c r="K181" s="66"/>
      <c r="L181" s="66"/>
      <c r="M181" s="67">
        <f>ROUND(E181,2)</f>
        <v>5</v>
      </c>
    </row>
    <row r="182" spans="1:13" s="111" customFormat="1" ht="22.5">
      <c r="A182" s="57" t="s">
        <v>267</v>
      </c>
      <c r="B182" s="276" t="s">
        <v>108</v>
      </c>
      <c r="C182" s="58" t="str">
        <f>MEDIANA!B10</f>
        <v>MED01</v>
      </c>
      <c r="D182" s="277" t="str">
        <f>MEDIANA!C10</f>
        <v>ENGATE FLEXÍVEL COBRE CROMADO COM CANOPLA 1/2"-30cm</v>
      </c>
      <c r="E182" s="59"/>
      <c r="F182" s="59"/>
      <c r="G182" s="59"/>
      <c r="H182" s="59"/>
      <c r="I182" s="59"/>
      <c r="J182" s="59"/>
      <c r="K182" s="59"/>
      <c r="L182" s="60" t="s">
        <v>64</v>
      </c>
      <c r="M182" s="61">
        <f>SUM(M183)</f>
        <v>9</v>
      </c>
    </row>
    <row r="183" spans="1:13" s="111" customFormat="1" ht="22.5">
      <c r="A183" s="62"/>
      <c r="B183" s="63"/>
      <c r="C183" s="64"/>
      <c r="D183" s="65" t="s">
        <v>178</v>
      </c>
      <c r="E183" s="66">
        <v>9</v>
      </c>
      <c r="F183" s="66"/>
      <c r="G183" s="66"/>
      <c r="H183" s="66"/>
      <c r="I183" s="66"/>
      <c r="J183" s="66"/>
      <c r="K183" s="66"/>
      <c r="L183" s="66"/>
      <c r="M183" s="67">
        <f>ROUND(E183,2)</f>
        <v>9</v>
      </c>
    </row>
    <row r="184" spans="1:13" s="111" customFormat="1" ht="33.75">
      <c r="A184" s="57" t="s">
        <v>399</v>
      </c>
      <c r="B184" s="276" t="s">
        <v>104</v>
      </c>
      <c r="C184" s="58">
        <v>86884</v>
      </c>
      <c r="D184" s="277" t="s">
        <v>73</v>
      </c>
      <c r="E184" s="59"/>
      <c r="F184" s="59"/>
      <c r="G184" s="59"/>
      <c r="H184" s="59"/>
      <c r="I184" s="59"/>
      <c r="J184" s="59"/>
      <c r="K184" s="59"/>
      <c r="L184" s="60" t="s">
        <v>64</v>
      </c>
      <c r="M184" s="61">
        <f>SUM(M185)</f>
        <v>15</v>
      </c>
    </row>
    <row r="185" spans="1:13" s="111" customFormat="1" ht="11.25">
      <c r="A185" s="62"/>
      <c r="B185" s="63"/>
      <c r="C185" s="64"/>
      <c r="D185" s="65" t="s">
        <v>179</v>
      </c>
      <c r="E185" s="66">
        <v>15</v>
      </c>
      <c r="F185" s="66"/>
      <c r="G185" s="66"/>
      <c r="H185" s="66"/>
      <c r="I185" s="66"/>
      <c r="J185" s="66"/>
      <c r="K185" s="66"/>
      <c r="L185" s="66"/>
      <c r="M185" s="67">
        <f>ROUND(E185,2)</f>
        <v>15</v>
      </c>
    </row>
    <row r="186" spans="1:13" s="111" customFormat="1" ht="56.25">
      <c r="A186" s="57" t="s">
        <v>400</v>
      </c>
      <c r="B186" s="276" t="s">
        <v>104</v>
      </c>
      <c r="C186" s="58">
        <v>90373</v>
      </c>
      <c r="D186" s="277" t="s">
        <v>321</v>
      </c>
      <c r="E186" s="59"/>
      <c r="F186" s="59"/>
      <c r="G186" s="59"/>
      <c r="H186" s="59"/>
      <c r="I186" s="59"/>
      <c r="J186" s="59"/>
      <c r="K186" s="59"/>
      <c r="L186" s="60" t="s">
        <v>64</v>
      </c>
      <c r="M186" s="61">
        <f>SUM(M187)</f>
        <v>9</v>
      </c>
    </row>
    <row r="187" spans="1:13" s="111" customFormat="1" ht="11.25">
      <c r="A187" s="62"/>
      <c r="B187" s="63"/>
      <c r="C187" s="64"/>
      <c r="D187" s="65" t="s">
        <v>320</v>
      </c>
      <c r="E187" s="66">
        <v>9</v>
      </c>
      <c r="F187" s="66"/>
      <c r="G187" s="66"/>
      <c r="H187" s="66"/>
      <c r="I187" s="66"/>
      <c r="J187" s="66"/>
      <c r="K187" s="66"/>
      <c r="L187" s="66"/>
      <c r="M187" s="67">
        <f>ROUND(E187,2)</f>
        <v>9</v>
      </c>
    </row>
    <row r="188" spans="1:13" s="111" customFormat="1" ht="67.5">
      <c r="A188" s="57" t="s">
        <v>401</v>
      </c>
      <c r="B188" s="276" t="s">
        <v>104</v>
      </c>
      <c r="C188" s="58">
        <v>94656</v>
      </c>
      <c r="D188" s="277" t="s">
        <v>76</v>
      </c>
      <c r="E188" s="59"/>
      <c r="F188" s="59"/>
      <c r="G188" s="59"/>
      <c r="H188" s="59"/>
      <c r="I188" s="59"/>
      <c r="J188" s="59"/>
      <c r="K188" s="59"/>
      <c r="L188" s="60" t="s">
        <v>64</v>
      </c>
      <c r="M188" s="61">
        <f>SUM(M189)</f>
        <v>8</v>
      </c>
    </row>
    <row r="189" spans="1:13" s="111" customFormat="1" ht="22.5">
      <c r="A189" s="62"/>
      <c r="B189" s="63"/>
      <c r="C189" s="64"/>
      <c r="D189" s="65" t="s">
        <v>170</v>
      </c>
      <c r="E189" s="66">
        <v>8</v>
      </c>
      <c r="F189" s="66"/>
      <c r="G189" s="66"/>
      <c r="H189" s="66"/>
      <c r="I189" s="66"/>
      <c r="J189" s="66"/>
      <c r="K189" s="66"/>
      <c r="L189" s="66"/>
      <c r="M189" s="67">
        <f>ROUND(E189,2)</f>
        <v>8</v>
      </c>
    </row>
    <row r="190" spans="1:13" s="111" customFormat="1" ht="45">
      <c r="A190" s="57" t="s">
        <v>402</v>
      </c>
      <c r="B190" s="276" t="s">
        <v>122</v>
      </c>
      <c r="C190" s="58" t="str">
        <f>COMPOSIÇÕES!B31</f>
        <v>COMP04</v>
      </c>
      <c r="D190" s="277" t="str">
        <f>COMPOSIÇÕES!C31</f>
        <v>BUCHA DE REDUCAO DE PVC, SOLDAVEL, LONGA, COM 40 X 25 MM, PARA AGUA FRIA PREDIAL, FORNECIDO E INSTALADO EM RAMAL DE ENCAMINHAMENTO. AF_12/2014</v>
      </c>
      <c r="E190" s="59"/>
      <c r="F190" s="59"/>
      <c r="G190" s="59"/>
      <c r="H190" s="59"/>
      <c r="I190" s="59"/>
      <c r="J190" s="59"/>
      <c r="K190" s="59"/>
      <c r="L190" s="60" t="s">
        <v>64</v>
      </c>
      <c r="M190" s="61">
        <f>SUM(M191)</f>
        <v>3</v>
      </c>
    </row>
    <row r="191" spans="1:13" s="111" customFormat="1" ht="11.25">
      <c r="A191" s="62"/>
      <c r="B191" s="63"/>
      <c r="C191" s="64"/>
      <c r="D191" s="65" t="s">
        <v>171</v>
      </c>
      <c r="E191" s="66">
        <v>3</v>
      </c>
      <c r="F191" s="66"/>
      <c r="G191" s="66"/>
      <c r="H191" s="66"/>
      <c r="I191" s="66"/>
      <c r="J191" s="66"/>
      <c r="K191" s="66"/>
      <c r="L191" s="66"/>
      <c r="M191" s="67">
        <f>ROUND(E191,2)</f>
        <v>3</v>
      </c>
    </row>
    <row r="192" spans="1:13" s="111" customFormat="1" ht="45">
      <c r="A192" s="57" t="s">
        <v>403</v>
      </c>
      <c r="B192" s="276" t="s">
        <v>104</v>
      </c>
      <c r="C192" s="58">
        <v>89364</v>
      </c>
      <c r="D192" s="277" t="s">
        <v>249</v>
      </c>
      <c r="E192" s="59"/>
      <c r="F192" s="59"/>
      <c r="G192" s="59"/>
      <c r="H192" s="59"/>
      <c r="I192" s="59"/>
      <c r="J192" s="59"/>
      <c r="K192" s="59"/>
      <c r="L192" s="60" t="s">
        <v>64</v>
      </c>
      <c r="M192" s="61">
        <f>SUM(M193)</f>
        <v>14</v>
      </c>
    </row>
    <row r="193" spans="1:13" s="111" customFormat="1" ht="11.25">
      <c r="A193" s="62"/>
      <c r="B193" s="63"/>
      <c r="C193" s="64"/>
      <c r="D193" s="65" t="s">
        <v>250</v>
      </c>
      <c r="E193" s="66">
        <v>14</v>
      </c>
      <c r="F193" s="66"/>
      <c r="G193" s="66"/>
      <c r="H193" s="66"/>
      <c r="I193" s="66"/>
      <c r="J193" s="66"/>
      <c r="K193" s="66"/>
      <c r="L193" s="66"/>
      <c r="M193" s="67">
        <f>ROUND(E193,2)</f>
        <v>14</v>
      </c>
    </row>
    <row r="194" spans="1:13" s="111" customFormat="1" ht="56.25">
      <c r="A194" s="57" t="s">
        <v>404</v>
      </c>
      <c r="B194" s="276" t="s">
        <v>104</v>
      </c>
      <c r="C194" s="58">
        <v>89985</v>
      </c>
      <c r="D194" s="277" t="s">
        <v>251</v>
      </c>
      <c r="E194" s="59"/>
      <c r="F194" s="59"/>
      <c r="G194" s="59"/>
      <c r="H194" s="59"/>
      <c r="I194" s="59"/>
      <c r="J194" s="59"/>
      <c r="K194" s="59"/>
      <c r="L194" s="60" t="s">
        <v>64</v>
      </c>
      <c r="M194" s="61">
        <f>SUM(M195)</f>
        <v>2</v>
      </c>
    </row>
    <row r="195" spans="1:13" s="111" customFormat="1" ht="11.25">
      <c r="A195" s="62"/>
      <c r="B195" s="63"/>
      <c r="C195" s="64"/>
      <c r="D195" s="65" t="s">
        <v>322</v>
      </c>
      <c r="E195" s="66">
        <v>2</v>
      </c>
      <c r="F195" s="66"/>
      <c r="G195" s="66"/>
      <c r="H195" s="66"/>
      <c r="I195" s="66"/>
      <c r="J195" s="66"/>
      <c r="K195" s="66"/>
      <c r="L195" s="66"/>
      <c r="M195" s="67">
        <f>E195</f>
        <v>2</v>
      </c>
    </row>
    <row r="196" spans="1:13" s="111" customFormat="1" ht="45">
      <c r="A196" s="57" t="s">
        <v>405</v>
      </c>
      <c r="B196" s="276" t="s">
        <v>104</v>
      </c>
      <c r="C196" s="58">
        <v>89402</v>
      </c>
      <c r="D196" s="277" t="s">
        <v>90</v>
      </c>
      <c r="E196" s="59"/>
      <c r="F196" s="59"/>
      <c r="G196" s="59"/>
      <c r="H196" s="59"/>
      <c r="I196" s="59"/>
      <c r="J196" s="59"/>
      <c r="K196" s="59"/>
      <c r="L196" s="60" t="s">
        <v>65</v>
      </c>
      <c r="M196" s="61">
        <f>SUM(M197)</f>
        <v>36</v>
      </c>
    </row>
    <row r="197" spans="1:13" s="111" customFormat="1" ht="11.25">
      <c r="A197" s="62"/>
      <c r="B197" s="63"/>
      <c r="C197" s="64"/>
      <c r="D197" s="65" t="s">
        <v>172</v>
      </c>
      <c r="E197" s="66">
        <v>1</v>
      </c>
      <c r="F197" s="66"/>
      <c r="G197" s="66">
        <v>36</v>
      </c>
      <c r="H197" s="66"/>
      <c r="I197" s="66"/>
      <c r="J197" s="66"/>
      <c r="K197" s="66"/>
      <c r="L197" s="66"/>
      <c r="M197" s="67">
        <f>ROUND(E197*G197,2)</f>
        <v>36</v>
      </c>
    </row>
    <row r="198" spans="1:13" s="111" customFormat="1" ht="33.75">
      <c r="A198" s="57" t="s">
        <v>406</v>
      </c>
      <c r="B198" s="276" t="s">
        <v>104</v>
      </c>
      <c r="C198" s="58">
        <v>89448</v>
      </c>
      <c r="D198" s="277" t="s">
        <v>89</v>
      </c>
      <c r="E198" s="59"/>
      <c r="F198" s="59"/>
      <c r="G198" s="59"/>
      <c r="H198" s="59"/>
      <c r="I198" s="59"/>
      <c r="J198" s="59"/>
      <c r="K198" s="59"/>
      <c r="L198" s="60" t="s">
        <v>65</v>
      </c>
      <c r="M198" s="61">
        <f>SUM(M199)</f>
        <v>14</v>
      </c>
    </row>
    <row r="199" spans="1:13" s="111" customFormat="1" ht="11.25">
      <c r="A199" s="62"/>
      <c r="B199" s="63"/>
      <c r="C199" s="64"/>
      <c r="D199" s="65" t="s">
        <v>173</v>
      </c>
      <c r="E199" s="66">
        <v>1</v>
      </c>
      <c r="F199" s="66"/>
      <c r="G199" s="66">
        <v>14</v>
      </c>
      <c r="H199" s="66"/>
      <c r="I199" s="66"/>
      <c r="J199" s="66"/>
      <c r="K199" s="66"/>
      <c r="L199" s="66"/>
      <c r="M199" s="67">
        <f>ROUND(E199*G199,2)</f>
        <v>14</v>
      </c>
    </row>
    <row r="200" spans="1:13" s="111" customFormat="1" ht="33.75">
      <c r="A200" s="57" t="s">
        <v>407</v>
      </c>
      <c r="B200" s="276" t="s">
        <v>104</v>
      </c>
      <c r="C200" s="58">
        <v>89440</v>
      </c>
      <c r="D200" s="277" t="s">
        <v>84</v>
      </c>
      <c r="E200" s="59"/>
      <c r="F200" s="59"/>
      <c r="G200" s="59"/>
      <c r="H200" s="59"/>
      <c r="I200" s="59"/>
      <c r="J200" s="59"/>
      <c r="K200" s="59"/>
      <c r="L200" s="60" t="s">
        <v>64</v>
      </c>
      <c r="M200" s="61">
        <f>SUM(M201)</f>
        <v>10</v>
      </c>
    </row>
    <row r="201" spans="1:13" s="111" customFormat="1" ht="11.25">
      <c r="A201" s="62"/>
      <c r="B201" s="63"/>
      <c r="C201" s="64"/>
      <c r="D201" s="65" t="s">
        <v>174</v>
      </c>
      <c r="E201" s="66">
        <v>10</v>
      </c>
      <c r="F201" s="66"/>
      <c r="G201" s="66"/>
      <c r="H201" s="66"/>
      <c r="I201" s="66"/>
      <c r="J201" s="66"/>
      <c r="K201" s="66"/>
      <c r="L201" s="66"/>
      <c r="M201" s="67">
        <f>ROUND(E201,2)</f>
        <v>10</v>
      </c>
    </row>
    <row r="202" spans="1:13" s="111" customFormat="1" ht="33.75">
      <c r="A202" s="57" t="s">
        <v>408</v>
      </c>
      <c r="B202" s="276" t="s">
        <v>104</v>
      </c>
      <c r="C202" s="58">
        <v>89623</v>
      </c>
      <c r="D202" s="277" t="s">
        <v>253</v>
      </c>
      <c r="E202" s="59"/>
      <c r="F202" s="59"/>
      <c r="G202" s="59"/>
      <c r="H202" s="59"/>
      <c r="I202" s="59"/>
      <c r="J202" s="59"/>
      <c r="K202" s="59"/>
      <c r="L202" s="60" t="s">
        <v>64</v>
      </c>
      <c r="M202" s="61">
        <f>SUM(M203)</f>
        <v>2</v>
      </c>
    </row>
    <row r="203" spans="1:13" s="111" customFormat="1" ht="11.25">
      <c r="A203" s="62"/>
      <c r="B203" s="63"/>
      <c r="C203" s="64"/>
      <c r="D203" s="65" t="s">
        <v>252</v>
      </c>
      <c r="E203" s="66">
        <v>2</v>
      </c>
      <c r="F203" s="66"/>
      <c r="G203" s="66"/>
      <c r="H203" s="66"/>
      <c r="I203" s="66"/>
      <c r="J203" s="66"/>
      <c r="K203" s="66"/>
      <c r="L203" s="66"/>
      <c r="M203" s="67">
        <f>ROUND(E203,2)</f>
        <v>2</v>
      </c>
    </row>
    <row r="204" spans="1:13" s="111" customFormat="1" ht="22.5">
      <c r="A204" s="57" t="s">
        <v>409</v>
      </c>
      <c r="B204" s="276" t="s">
        <v>128</v>
      </c>
      <c r="C204" s="58">
        <v>7126</v>
      </c>
      <c r="D204" s="277" t="s">
        <v>98</v>
      </c>
      <c r="E204" s="59"/>
      <c r="F204" s="59"/>
      <c r="G204" s="59"/>
      <c r="H204" s="59"/>
      <c r="I204" s="59"/>
      <c r="J204" s="59"/>
      <c r="K204" s="59"/>
      <c r="L204" s="60" t="s">
        <v>96</v>
      </c>
      <c r="M204" s="61">
        <f>SUM(M205)</f>
        <v>2</v>
      </c>
    </row>
    <row r="205" spans="1:13" s="111" customFormat="1" ht="11.25">
      <c r="A205" s="62"/>
      <c r="B205" s="63"/>
      <c r="C205" s="64"/>
      <c r="D205" s="65" t="s">
        <v>175</v>
      </c>
      <c r="E205" s="66">
        <v>2</v>
      </c>
      <c r="F205" s="66"/>
      <c r="G205" s="66"/>
      <c r="H205" s="66"/>
      <c r="I205" s="66"/>
      <c r="J205" s="66"/>
      <c r="K205" s="66"/>
      <c r="L205" s="66"/>
      <c r="M205" s="67">
        <f>ROUND(E205,2)</f>
        <v>2</v>
      </c>
    </row>
    <row r="206" spans="1:13" s="111" customFormat="1" ht="67.5">
      <c r="A206" s="57" t="s">
        <v>410</v>
      </c>
      <c r="B206" s="276" t="s">
        <v>104</v>
      </c>
      <c r="C206" s="58">
        <v>94672</v>
      </c>
      <c r="D206" s="277" t="s">
        <v>254</v>
      </c>
      <c r="E206" s="59"/>
      <c r="F206" s="59"/>
      <c r="G206" s="59"/>
      <c r="H206" s="59"/>
      <c r="I206" s="59"/>
      <c r="J206" s="59"/>
      <c r="K206" s="59"/>
      <c r="L206" s="60" t="s">
        <v>64</v>
      </c>
      <c r="M206" s="61">
        <f>SUM(M207)</f>
        <v>5</v>
      </c>
    </row>
    <row r="207" spans="1:13" s="111" customFormat="1" ht="22.5">
      <c r="A207" s="62"/>
      <c r="B207" s="63"/>
      <c r="C207" s="64"/>
      <c r="D207" s="65" t="s">
        <v>255</v>
      </c>
      <c r="E207" s="66">
        <v>5</v>
      </c>
      <c r="F207" s="66"/>
      <c r="G207" s="66"/>
      <c r="H207" s="66"/>
      <c r="I207" s="66"/>
      <c r="J207" s="66"/>
      <c r="K207" s="66"/>
      <c r="L207" s="66"/>
      <c r="M207" s="67">
        <f>ROUND(E207,2)</f>
        <v>5</v>
      </c>
    </row>
    <row r="208" spans="1:13" s="111" customFormat="1" ht="56.25">
      <c r="A208" s="57" t="s">
        <v>411</v>
      </c>
      <c r="B208" s="276" t="s">
        <v>104</v>
      </c>
      <c r="C208" s="58">
        <v>89396</v>
      </c>
      <c r="D208" s="277" t="s">
        <v>85</v>
      </c>
      <c r="E208" s="59"/>
      <c r="F208" s="59"/>
      <c r="G208" s="59"/>
      <c r="H208" s="59"/>
      <c r="I208" s="59"/>
      <c r="J208" s="59"/>
      <c r="K208" s="59"/>
      <c r="L208" s="60" t="s">
        <v>64</v>
      </c>
      <c r="M208" s="61">
        <f>SUM(M209)</f>
        <v>9</v>
      </c>
    </row>
    <row r="209" spans="1:13" s="111" customFormat="1" ht="22.5">
      <c r="A209" s="62"/>
      <c r="B209" s="63"/>
      <c r="C209" s="64"/>
      <c r="D209" s="65" t="s">
        <v>176</v>
      </c>
      <c r="E209" s="66">
        <v>9</v>
      </c>
      <c r="F209" s="66"/>
      <c r="G209" s="66"/>
      <c r="H209" s="66"/>
      <c r="I209" s="66"/>
      <c r="J209" s="66"/>
      <c r="K209" s="66"/>
      <c r="L209" s="66"/>
      <c r="M209" s="67">
        <f>ROUND(E209,2)</f>
        <v>9</v>
      </c>
    </row>
    <row r="210" spans="1:13" s="111" customFormat="1" ht="45">
      <c r="A210" s="57" t="s">
        <v>412</v>
      </c>
      <c r="B210" s="276" t="s">
        <v>104</v>
      </c>
      <c r="C210" s="58">
        <v>95547</v>
      </c>
      <c r="D210" s="277" t="s">
        <v>71</v>
      </c>
      <c r="E210" s="59"/>
      <c r="F210" s="59"/>
      <c r="G210" s="59"/>
      <c r="H210" s="59"/>
      <c r="I210" s="59"/>
      <c r="J210" s="59"/>
      <c r="K210" s="59"/>
      <c r="L210" s="60" t="s">
        <v>64</v>
      </c>
      <c r="M210" s="61">
        <f>SUM(M211)</f>
        <v>3</v>
      </c>
    </row>
    <row r="211" spans="1:13" s="111" customFormat="1" ht="15.75" customHeight="1">
      <c r="A211" s="62"/>
      <c r="B211" s="63"/>
      <c r="C211" s="64"/>
      <c r="D211" s="65" t="s">
        <v>207</v>
      </c>
      <c r="E211" s="66">
        <v>3</v>
      </c>
      <c r="F211" s="66"/>
      <c r="G211" s="66"/>
      <c r="H211" s="66"/>
      <c r="I211" s="66"/>
      <c r="J211" s="66"/>
      <c r="K211" s="66"/>
      <c r="L211" s="66"/>
      <c r="M211" s="67">
        <f>ROUND(E211,2)</f>
        <v>3</v>
      </c>
    </row>
    <row r="212" spans="1:13" s="111" customFormat="1" ht="22.5">
      <c r="A212" s="57" t="s">
        <v>413</v>
      </c>
      <c r="B212" s="276" t="s">
        <v>128</v>
      </c>
      <c r="C212" s="58">
        <v>37401</v>
      </c>
      <c r="D212" s="277" t="s">
        <v>97</v>
      </c>
      <c r="E212" s="59"/>
      <c r="F212" s="59"/>
      <c r="G212" s="59"/>
      <c r="H212" s="59"/>
      <c r="I212" s="59"/>
      <c r="J212" s="59"/>
      <c r="K212" s="59"/>
      <c r="L212" s="60" t="s">
        <v>96</v>
      </c>
      <c r="M212" s="61">
        <f>SUM(M213)</f>
        <v>4</v>
      </c>
    </row>
    <row r="213" spans="1:13" s="111" customFormat="1" ht="11.25">
      <c r="A213" s="62"/>
      <c r="B213" s="63"/>
      <c r="C213" s="64"/>
      <c r="D213" s="65" t="s">
        <v>217</v>
      </c>
      <c r="E213" s="66">
        <v>4</v>
      </c>
      <c r="F213" s="66"/>
      <c r="G213" s="66"/>
      <c r="H213" s="66"/>
      <c r="I213" s="66"/>
      <c r="J213" s="66"/>
      <c r="K213" s="66"/>
      <c r="L213" s="66"/>
      <c r="M213" s="67">
        <f>ROUND(E213,2)</f>
        <v>4</v>
      </c>
    </row>
    <row r="214" spans="1:13" s="111" customFormat="1" ht="22.5">
      <c r="A214" s="57" t="s">
        <v>414</v>
      </c>
      <c r="B214" s="276" t="s">
        <v>108</v>
      </c>
      <c r="C214" s="58" t="str">
        <f>MEDIANA!B12</f>
        <v>MED03</v>
      </c>
      <c r="D214" s="277" t="str">
        <f>MEDIANA!C12</f>
        <v>PAPELEIRA PARA ROLO SIMPLES</v>
      </c>
      <c r="E214" s="59"/>
      <c r="F214" s="59"/>
      <c r="G214" s="59"/>
      <c r="H214" s="59"/>
      <c r="I214" s="59"/>
      <c r="J214" s="59"/>
      <c r="K214" s="59"/>
      <c r="L214" s="60" t="s">
        <v>96</v>
      </c>
      <c r="M214" s="61">
        <f>SUM(M215)</f>
        <v>9</v>
      </c>
    </row>
    <row r="215" spans="1:13" s="111" customFormat="1" ht="11.25">
      <c r="A215" s="62"/>
      <c r="B215" s="63"/>
      <c r="C215" s="64"/>
      <c r="D215" s="65" t="s">
        <v>216</v>
      </c>
      <c r="E215" s="66">
        <v>9</v>
      </c>
      <c r="F215" s="66"/>
      <c r="G215" s="66"/>
      <c r="H215" s="66"/>
      <c r="I215" s="66"/>
      <c r="J215" s="66"/>
      <c r="K215" s="66"/>
      <c r="L215" s="66"/>
      <c r="M215" s="67">
        <f>ROUND(E215,2)</f>
        <v>9</v>
      </c>
    </row>
    <row r="216" spans="1:13" s="111" customFormat="1" ht="22.5">
      <c r="A216" s="57" t="s">
        <v>415</v>
      </c>
      <c r="B216" s="276" t="s">
        <v>108</v>
      </c>
      <c r="C216" s="58" t="str">
        <f>MEDIANA!B15</f>
        <v>MED06</v>
      </c>
      <c r="D216" s="277" t="str">
        <f>MEDIANA!C15</f>
        <v>PIA ESCULPIDA 3,00x0,50CM EM GRANITO BEGE</v>
      </c>
      <c r="E216" s="59"/>
      <c r="F216" s="59"/>
      <c r="G216" s="59"/>
      <c r="H216" s="59"/>
      <c r="I216" s="59"/>
      <c r="J216" s="59"/>
      <c r="K216" s="59"/>
      <c r="L216" s="60" t="s">
        <v>96</v>
      </c>
      <c r="M216" s="61">
        <f>SUM(M217:M217)</f>
        <v>2</v>
      </c>
    </row>
    <row r="217" spans="1:13" s="111" customFormat="1" ht="11.25">
      <c r="A217" s="62"/>
      <c r="B217" s="63"/>
      <c r="C217" s="64"/>
      <c r="D217" s="65" t="s">
        <v>505</v>
      </c>
      <c r="E217" s="66">
        <v>2</v>
      </c>
      <c r="F217" s="66"/>
      <c r="G217" s="66"/>
      <c r="H217" s="66"/>
      <c r="I217" s="66"/>
      <c r="J217" s="66"/>
      <c r="K217" s="66"/>
      <c r="L217" s="66"/>
      <c r="M217" s="67">
        <f>E217</f>
        <v>2</v>
      </c>
    </row>
    <row r="218" spans="1:13" s="111" customFormat="1" ht="22.5">
      <c r="A218" s="57" t="s">
        <v>416</v>
      </c>
      <c r="B218" s="276" t="s">
        <v>108</v>
      </c>
      <c r="C218" s="58" t="str">
        <f>MEDIANA!B16</f>
        <v>MED07</v>
      </c>
      <c r="D218" s="277" t="str">
        <f>MEDIANA!C16</f>
        <v>PIA ESCULPIDA 0,80x0,50CM EM GRANITO BEGE</v>
      </c>
      <c r="E218" s="59"/>
      <c r="F218" s="59"/>
      <c r="G218" s="59"/>
      <c r="H218" s="59"/>
      <c r="I218" s="59"/>
      <c r="J218" s="59"/>
      <c r="K218" s="59"/>
      <c r="L218" s="60" t="s">
        <v>96</v>
      </c>
      <c r="M218" s="61">
        <f>SUM(M219)</f>
        <v>1</v>
      </c>
    </row>
    <row r="219" spans="1:13" s="278" customFormat="1" ht="11.25">
      <c r="A219" s="62"/>
      <c r="B219" s="63"/>
      <c r="C219" s="64"/>
      <c r="D219" s="65" t="s">
        <v>559</v>
      </c>
      <c r="E219" s="66">
        <v>1</v>
      </c>
      <c r="F219" s="66"/>
      <c r="G219" s="66"/>
      <c r="H219" s="66"/>
      <c r="I219" s="66"/>
      <c r="J219" s="66"/>
      <c r="K219" s="66"/>
      <c r="L219" s="66"/>
      <c r="M219" s="67">
        <f>ROUND(E219,2)</f>
        <v>1</v>
      </c>
    </row>
    <row r="220" spans="1:13" s="278" customFormat="1" ht="22.5">
      <c r="A220" s="57" t="s">
        <v>582</v>
      </c>
      <c r="B220" s="276" t="s">
        <v>108</v>
      </c>
      <c r="C220" s="58" t="str">
        <f>MEDIANA!B17</f>
        <v>MED08</v>
      </c>
      <c r="D220" s="277" t="str">
        <f>MEDIANA!C17</f>
        <v>TANQUE ESCULPIDO 1,45x0,50CM EM GRANITO BEGE</v>
      </c>
      <c r="E220" s="59"/>
      <c r="F220" s="59"/>
      <c r="G220" s="59"/>
      <c r="H220" s="59"/>
      <c r="I220" s="59"/>
      <c r="J220" s="59"/>
      <c r="K220" s="59"/>
      <c r="L220" s="60" t="s">
        <v>96</v>
      </c>
      <c r="M220" s="61">
        <f>SUM(M221)</f>
        <v>1</v>
      </c>
    </row>
    <row r="221" spans="1:13" s="278" customFormat="1" ht="11.25">
      <c r="A221" s="62"/>
      <c r="B221" s="63"/>
      <c r="C221" s="64"/>
      <c r="D221" s="65" t="s">
        <v>559</v>
      </c>
      <c r="E221" s="66">
        <v>1</v>
      </c>
      <c r="F221" s="66"/>
      <c r="G221" s="66"/>
      <c r="H221" s="66"/>
      <c r="I221" s="66"/>
      <c r="J221" s="66"/>
      <c r="K221" s="66"/>
      <c r="L221" s="66"/>
      <c r="M221" s="67">
        <f>ROUND(E221,2)</f>
        <v>1</v>
      </c>
    </row>
    <row r="222" spans="1:13" s="278" customFormat="1" ht="11.25">
      <c r="A222" s="47">
        <v>8</v>
      </c>
      <c r="B222" s="48" t="s">
        <v>256</v>
      </c>
      <c r="C222" s="49"/>
      <c r="D222" s="49"/>
      <c r="E222" s="50"/>
      <c r="F222" s="50"/>
      <c r="G222" s="50"/>
      <c r="H222" s="50"/>
      <c r="I222" s="50"/>
      <c r="J222" s="50"/>
      <c r="K222" s="50"/>
      <c r="L222" s="50"/>
      <c r="M222" s="51"/>
    </row>
    <row r="223" spans="1:13" s="111" customFormat="1" ht="11.25">
      <c r="A223" s="52" t="s">
        <v>148</v>
      </c>
      <c r="B223" s="53" t="s">
        <v>185</v>
      </c>
      <c r="C223" s="54"/>
      <c r="D223" s="54"/>
      <c r="E223" s="55"/>
      <c r="F223" s="55"/>
      <c r="G223" s="55"/>
      <c r="H223" s="55"/>
      <c r="I223" s="55"/>
      <c r="J223" s="55"/>
      <c r="K223" s="55"/>
      <c r="L223" s="55"/>
      <c r="M223" s="56"/>
    </row>
    <row r="224" spans="1:13" s="111" customFormat="1" ht="56.25">
      <c r="A224" s="57" t="s">
        <v>417</v>
      </c>
      <c r="B224" s="276" t="s">
        <v>104</v>
      </c>
      <c r="C224" s="58">
        <v>94489</v>
      </c>
      <c r="D224" s="277" t="s">
        <v>257</v>
      </c>
      <c r="E224" s="59"/>
      <c r="F224" s="59"/>
      <c r="G224" s="59"/>
      <c r="H224" s="59"/>
      <c r="I224" s="59"/>
      <c r="J224" s="59"/>
      <c r="K224" s="59"/>
      <c r="L224" s="60" t="s">
        <v>96</v>
      </c>
      <c r="M224" s="61">
        <f>SUM(M225)</f>
        <v>1</v>
      </c>
    </row>
    <row r="225" spans="1:13" s="111" customFormat="1" ht="22.5">
      <c r="A225" s="62"/>
      <c r="B225" s="63"/>
      <c r="C225" s="64"/>
      <c r="D225" s="65" t="s">
        <v>258</v>
      </c>
      <c r="E225" s="66">
        <v>1</v>
      </c>
      <c r="F225" s="66"/>
      <c r="G225" s="66"/>
      <c r="H225" s="66"/>
      <c r="I225" s="66"/>
      <c r="J225" s="66"/>
      <c r="K225" s="66"/>
      <c r="L225" s="66"/>
      <c r="M225" s="67">
        <f>ROUND(E225,2)</f>
        <v>1</v>
      </c>
    </row>
    <row r="226" spans="1:13" s="111" customFormat="1" ht="56.25">
      <c r="A226" s="57" t="s">
        <v>418</v>
      </c>
      <c r="B226" s="276" t="s">
        <v>104</v>
      </c>
      <c r="C226" s="58">
        <v>89987</v>
      </c>
      <c r="D226" s="277" t="s">
        <v>69</v>
      </c>
      <c r="E226" s="59"/>
      <c r="F226" s="59"/>
      <c r="G226" s="59"/>
      <c r="H226" s="59"/>
      <c r="I226" s="59"/>
      <c r="J226" s="59"/>
      <c r="K226" s="59"/>
      <c r="L226" s="60" t="s">
        <v>64</v>
      </c>
      <c r="M226" s="61">
        <f>SUM(M227)</f>
        <v>1</v>
      </c>
    </row>
    <row r="227" spans="1:13" s="111" customFormat="1" ht="11.25">
      <c r="A227" s="62"/>
      <c r="B227" s="63"/>
      <c r="C227" s="64"/>
      <c r="D227" s="65" t="s">
        <v>319</v>
      </c>
      <c r="E227" s="66">
        <v>1</v>
      </c>
      <c r="F227" s="66"/>
      <c r="G227" s="66"/>
      <c r="H227" s="66"/>
      <c r="I227" s="66"/>
      <c r="J227" s="66"/>
      <c r="K227" s="66"/>
      <c r="L227" s="66"/>
      <c r="M227" s="67">
        <f>ROUND(E227,2)</f>
        <v>1</v>
      </c>
    </row>
    <row r="228" spans="1:13" s="111" customFormat="1" ht="45">
      <c r="A228" s="57" t="s">
        <v>419</v>
      </c>
      <c r="B228" s="276" t="s">
        <v>104</v>
      </c>
      <c r="C228" s="58">
        <v>89362</v>
      </c>
      <c r="D228" s="277" t="s">
        <v>259</v>
      </c>
      <c r="E228" s="59"/>
      <c r="F228" s="59"/>
      <c r="G228" s="59"/>
      <c r="H228" s="59"/>
      <c r="I228" s="59"/>
      <c r="J228" s="59"/>
      <c r="K228" s="59"/>
      <c r="L228" s="60" t="s">
        <v>96</v>
      </c>
      <c r="M228" s="61">
        <f>SUM(M229)</f>
        <v>1</v>
      </c>
    </row>
    <row r="229" spans="1:13" s="111" customFormat="1" ht="11.25">
      <c r="A229" s="62"/>
      <c r="B229" s="63"/>
      <c r="C229" s="64"/>
      <c r="D229" s="65" t="s">
        <v>260</v>
      </c>
      <c r="E229" s="66">
        <v>1</v>
      </c>
      <c r="F229" s="66"/>
      <c r="G229" s="66"/>
      <c r="H229" s="66"/>
      <c r="I229" s="66"/>
      <c r="J229" s="66"/>
      <c r="K229" s="66"/>
      <c r="L229" s="66"/>
      <c r="M229" s="67">
        <f>ROUND(E229,2)</f>
        <v>1</v>
      </c>
    </row>
    <row r="230" spans="1:13" s="111" customFormat="1" ht="56.25">
      <c r="A230" s="57" t="s">
        <v>420</v>
      </c>
      <c r="B230" s="276" t="s">
        <v>104</v>
      </c>
      <c r="C230" s="58">
        <v>89383</v>
      </c>
      <c r="D230" s="277" t="s">
        <v>326</v>
      </c>
      <c r="E230" s="59"/>
      <c r="F230" s="59"/>
      <c r="G230" s="59"/>
      <c r="H230" s="59"/>
      <c r="I230" s="59"/>
      <c r="J230" s="59"/>
      <c r="K230" s="59"/>
      <c r="L230" s="60" t="s">
        <v>64</v>
      </c>
      <c r="M230" s="61">
        <f>SUM(M231)</f>
        <v>3</v>
      </c>
    </row>
    <row r="231" spans="1:13" s="111" customFormat="1" ht="11.25">
      <c r="A231" s="62"/>
      <c r="B231" s="63"/>
      <c r="C231" s="64"/>
      <c r="D231" s="65" t="s">
        <v>327</v>
      </c>
      <c r="E231" s="66">
        <v>3</v>
      </c>
      <c r="F231" s="66"/>
      <c r="G231" s="66"/>
      <c r="H231" s="66"/>
      <c r="I231" s="66"/>
      <c r="J231" s="66"/>
      <c r="K231" s="66"/>
      <c r="L231" s="66"/>
      <c r="M231" s="67">
        <f>ROUND(E231,2)</f>
        <v>3</v>
      </c>
    </row>
    <row r="232" spans="1:13" s="111" customFormat="1" ht="45">
      <c r="A232" s="57" t="s">
        <v>421</v>
      </c>
      <c r="B232" s="276" t="s">
        <v>104</v>
      </c>
      <c r="C232" s="58">
        <v>89364</v>
      </c>
      <c r="D232" s="277" t="s">
        <v>249</v>
      </c>
      <c r="E232" s="59"/>
      <c r="F232" s="59"/>
      <c r="G232" s="59"/>
      <c r="H232" s="59"/>
      <c r="I232" s="59"/>
      <c r="J232" s="59"/>
      <c r="K232" s="59"/>
      <c r="L232" s="60" t="s">
        <v>64</v>
      </c>
      <c r="M232" s="61">
        <f>SUM(M233)</f>
        <v>5</v>
      </c>
    </row>
    <row r="233" spans="1:13" s="111" customFormat="1" ht="11.25">
      <c r="A233" s="62"/>
      <c r="B233" s="63"/>
      <c r="C233" s="64"/>
      <c r="D233" s="65" t="s">
        <v>250</v>
      </c>
      <c r="E233" s="66">
        <v>5</v>
      </c>
      <c r="F233" s="66"/>
      <c r="G233" s="66"/>
      <c r="H233" s="66"/>
      <c r="I233" s="66"/>
      <c r="J233" s="66"/>
      <c r="K233" s="66"/>
      <c r="L233" s="66"/>
      <c r="M233" s="67">
        <f>ROUND(E233,2)</f>
        <v>5</v>
      </c>
    </row>
    <row r="234" spans="1:13" s="111" customFormat="1" ht="45">
      <c r="A234" s="57" t="s">
        <v>422</v>
      </c>
      <c r="B234" s="276" t="s">
        <v>104</v>
      </c>
      <c r="C234" s="58">
        <v>89402</v>
      </c>
      <c r="D234" s="277" t="s">
        <v>90</v>
      </c>
      <c r="E234" s="59"/>
      <c r="F234" s="59"/>
      <c r="G234" s="59"/>
      <c r="H234" s="59"/>
      <c r="I234" s="59"/>
      <c r="J234" s="59"/>
      <c r="K234" s="59"/>
      <c r="L234" s="60" t="s">
        <v>65</v>
      </c>
      <c r="M234" s="61">
        <f>SUM(M235)</f>
        <v>8.5</v>
      </c>
    </row>
    <row r="235" spans="1:13" s="111" customFormat="1" ht="11.25">
      <c r="A235" s="62"/>
      <c r="B235" s="63"/>
      <c r="C235" s="64"/>
      <c r="D235" s="65" t="s">
        <v>172</v>
      </c>
      <c r="E235" s="66">
        <v>8.5</v>
      </c>
      <c r="F235" s="66"/>
      <c r="G235" s="66"/>
      <c r="H235" s="66"/>
      <c r="I235" s="66"/>
      <c r="J235" s="66"/>
      <c r="K235" s="66"/>
      <c r="L235" s="66"/>
      <c r="M235" s="67">
        <f>E235</f>
        <v>8.5</v>
      </c>
    </row>
    <row r="236" spans="1:13" s="111" customFormat="1" ht="11.25">
      <c r="A236" s="47">
        <v>9</v>
      </c>
      <c r="B236" s="48" t="s">
        <v>507</v>
      </c>
      <c r="C236" s="49"/>
      <c r="D236" s="49"/>
      <c r="E236" s="50"/>
      <c r="F236" s="50"/>
      <c r="G236" s="50"/>
      <c r="H236" s="50"/>
      <c r="I236" s="50"/>
      <c r="J236" s="50"/>
      <c r="K236" s="50"/>
      <c r="L236" s="50"/>
      <c r="M236" s="51"/>
    </row>
    <row r="237" spans="1:13" s="111" customFormat="1" ht="11.25">
      <c r="A237" s="52" t="s">
        <v>149</v>
      </c>
      <c r="B237" s="53" t="s">
        <v>185</v>
      </c>
      <c r="C237" s="54"/>
      <c r="D237" s="54"/>
      <c r="E237" s="55"/>
      <c r="F237" s="55"/>
      <c r="G237" s="55"/>
      <c r="H237" s="55"/>
      <c r="I237" s="55"/>
      <c r="J237" s="55"/>
      <c r="K237" s="55"/>
      <c r="L237" s="55"/>
      <c r="M237" s="56"/>
    </row>
    <row r="238" spans="1:13" s="111" customFormat="1" ht="33.75">
      <c r="A238" s="57" t="s">
        <v>489</v>
      </c>
      <c r="B238" s="276" t="s">
        <v>104</v>
      </c>
      <c r="C238" s="58" t="s">
        <v>510</v>
      </c>
      <c r="D238" s="277" t="s">
        <v>509</v>
      </c>
      <c r="E238" s="59"/>
      <c r="F238" s="59"/>
      <c r="G238" s="59"/>
      <c r="H238" s="59"/>
      <c r="I238" s="59"/>
      <c r="J238" s="59"/>
      <c r="K238" s="59"/>
      <c r="L238" s="60" t="s">
        <v>65</v>
      </c>
      <c r="M238" s="61">
        <f>SUM(M239)</f>
        <v>15.5</v>
      </c>
    </row>
    <row r="239" spans="1:13" s="111" customFormat="1" ht="22.5">
      <c r="A239" s="62"/>
      <c r="B239" s="63"/>
      <c r="C239" s="64"/>
      <c r="D239" s="65" t="s">
        <v>508</v>
      </c>
      <c r="E239" s="66">
        <v>15.5</v>
      </c>
      <c r="F239" s="66"/>
      <c r="G239" s="66"/>
      <c r="H239" s="66"/>
      <c r="I239" s="66"/>
      <c r="J239" s="66"/>
      <c r="K239" s="66"/>
      <c r="L239" s="66"/>
      <c r="M239" s="67">
        <f>ROUND(E239,2)</f>
        <v>15.5</v>
      </c>
    </row>
    <row r="240" spans="1:13" s="111" customFormat="1" ht="45">
      <c r="A240" s="57" t="s">
        <v>423</v>
      </c>
      <c r="B240" s="276" t="s">
        <v>104</v>
      </c>
      <c r="C240" s="58">
        <v>89529</v>
      </c>
      <c r="D240" s="277" t="s">
        <v>511</v>
      </c>
      <c r="E240" s="59"/>
      <c r="F240" s="59"/>
      <c r="G240" s="59"/>
      <c r="H240" s="59"/>
      <c r="I240" s="59"/>
      <c r="J240" s="59"/>
      <c r="K240" s="59"/>
      <c r="L240" s="60" t="s">
        <v>96</v>
      </c>
      <c r="M240" s="61">
        <f>SUM(M241)</f>
        <v>1</v>
      </c>
    </row>
    <row r="241" spans="1:13" s="111" customFormat="1" ht="11.25">
      <c r="A241" s="62"/>
      <c r="B241" s="63"/>
      <c r="C241" s="64"/>
      <c r="D241" s="65" t="s">
        <v>512</v>
      </c>
      <c r="E241" s="66">
        <v>1</v>
      </c>
      <c r="F241" s="66"/>
      <c r="G241" s="66"/>
      <c r="H241" s="66"/>
      <c r="I241" s="66"/>
      <c r="J241" s="66"/>
      <c r="K241" s="66"/>
      <c r="L241" s="66"/>
      <c r="M241" s="67">
        <f>ROUND(E241,2)</f>
        <v>1</v>
      </c>
    </row>
    <row r="242" spans="1:13" s="111" customFormat="1" ht="11.25">
      <c r="A242" s="47">
        <v>10</v>
      </c>
      <c r="B242" s="48" t="s">
        <v>268</v>
      </c>
      <c r="C242" s="49"/>
      <c r="D242" s="49"/>
      <c r="E242" s="50"/>
      <c r="F242" s="50"/>
      <c r="G242" s="50"/>
      <c r="H242" s="50"/>
      <c r="I242" s="50"/>
      <c r="J242" s="50"/>
      <c r="K242" s="50"/>
      <c r="L242" s="50"/>
      <c r="M242" s="51"/>
    </row>
    <row r="243" spans="1:13" s="111" customFormat="1" ht="11.25">
      <c r="A243" s="52" t="s">
        <v>151</v>
      </c>
      <c r="B243" s="53" t="s">
        <v>185</v>
      </c>
      <c r="C243" s="54"/>
      <c r="D243" s="54"/>
      <c r="E243" s="55"/>
      <c r="F243" s="55"/>
      <c r="G243" s="55"/>
      <c r="H243" s="55"/>
      <c r="I243" s="55"/>
      <c r="J243" s="55"/>
      <c r="K243" s="55"/>
      <c r="L243" s="55"/>
      <c r="M243" s="56"/>
    </row>
    <row r="244" spans="1:13" s="111" customFormat="1" ht="45">
      <c r="A244" s="57" t="s">
        <v>187</v>
      </c>
      <c r="B244" s="276" t="s">
        <v>104</v>
      </c>
      <c r="C244" s="58">
        <v>95779</v>
      </c>
      <c r="D244" s="277" t="s">
        <v>495</v>
      </c>
      <c r="E244" s="59"/>
      <c r="F244" s="59"/>
      <c r="G244" s="59"/>
      <c r="H244" s="59"/>
      <c r="I244" s="59"/>
      <c r="J244" s="59"/>
      <c r="K244" s="59"/>
      <c r="L244" s="60" t="s">
        <v>65</v>
      </c>
      <c r="M244" s="61">
        <f>SUM(M245)</f>
        <v>11</v>
      </c>
    </row>
    <row r="245" spans="1:13" s="111" customFormat="1" ht="11.25">
      <c r="A245" s="62"/>
      <c r="B245" s="63"/>
      <c r="C245" s="64"/>
      <c r="D245" s="65" t="s">
        <v>438</v>
      </c>
      <c r="E245" s="66">
        <v>11</v>
      </c>
      <c r="F245" s="66"/>
      <c r="G245" s="66"/>
      <c r="H245" s="66"/>
      <c r="I245" s="66"/>
      <c r="J245" s="66"/>
      <c r="K245" s="66"/>
      <c r="L245" s="66"/>
      <c r="M245" s="67">
        <f>ROUND(E245,2)</f>
        <v>11</v>
      </c>
    </row>
    <row r="246" spans="1:13" s="111" customFormat="1" ht="45">
      <c r="A246" s="57" t="s">
        <v>424</v>
      </c>
      <c r="B246" s="276" t="s">
        <v>104</v>
      </c>
      <c r="C246" s="58">
        <v>95808</v>
      </c>
      <c r="D246" s="277" t="s">
        <v>537</v>
      </c>
      <c r="E246" s="59"/>
      <c r="F246" s="59"/>
      <c r="G246" s="59"/>
      <c r="H246" s="59"/>
      <c r="I246" s="59"/>
      <c r="J246" s="59"/>
      <c r="K246" s="59"/>
      <c r="L246" s="60" t="s">
        <v>65</v>
      </c>
      <c r="M246" s="61">
        <f>SUM(M247)</f>
        <v>6</v>
      </c>
    </row>
    <row r="247" spans="1:13" s="111" customFormat="1" ht="11.25">
      <c r="A247" s="62"/>
      <c r="B247" s="63"/>
      <c r="C247" s="64"/>
      <c r="D247" s="65" t="s">
        <v>439</v>
      </c>
      <c r="E247" s="66">
        <v>6</v>
      </c>
      <c r="F247" s="66"/>
      <c r="G247" s="66"/>
      <c r="H247" s="66"/>
      <c r="I247" s="66"/>
      <c r="J247" s="66"/>
      <c r="K247" s="66"/>
      <c r="L247" s="66"/>
      <c r="M247" s="67">
        <f>ROUND(E247,2)</f>
        <v>6</v>
      </c>
    </row>
    <row r="248" spans="1:13" s="111" customFormat="1" ht="45">
      <c r="A248" s="57" t="s">
        <v>492</v>
      </c>
      <c r="B248" s="276" t="s">
        <v>104</v>
      </c>
      <c r="C248" s="58">
        <v>95795</v>
      </c>
      <c r="D248" s="277" t="s">
        <v>494</v>
      </c>
      <c r="E248" s="59"/>
      <c r="F248" s="59"/>
      <c r="G248" s="59"/>
      <c r="H248" s="59"/>
      <c r="I248" s="59"/>
      <c r="J248" s="59"/>
      <c r="K248" s="59"/>
      <c r="L248" s="60" t="s">
        <v>65</v>
      </c>
      <c r="M248" s="61">
        <f>SUM(M249)</f>
        <v>7</v>
      </c>
    </row>
    <row r="249" spans="1:13" s="111" customFormat="1" ht="11.25">
      <c r="A249" s="62"/>
      <c r="B249" s="63"/>
      <c r="C249" s="64"/>
      <c r="D249" s="65" t="s">
        <v>440</v>
      </c>
      <c r="E249" s="66">
        <v>7</v>
      </c>
      <c r="F249" s="66"/>
      <c r="G249" s="66"/>
      <c r="H249" s="66"/>
      <c r="I249" s="66"/>
      <c r="J249" s="66"/>
      <c r="K249" s="66"/>
      <c r="L249" s="66"/>
      <c r="M249" s="67">
        <f>ROUND(E249,2)</f>
        <v>7</v>
      </c>
    </row>
    <row r="250" spans="1:13" s="111" customFormat="1" ht="45">
      <c r="A250" s="57" t="s">
        <v>513</v>
      </c>
      <c r="B250" s="276" t="s">
        <v>104</v>
      </c>
      <c r="C250" s="58">
        <v>92370</v>
      </c>
      <c r="D250" s="277" t="s">
        <v>574</v>
      </c>
      <c r="E250" s="59"/>
      <c r="F250" s="59"/>
      <c r="G250" s="59"/>
      <c r="H250" s="59"/>
      <c r="I250" s="59"/>
      <c r="J250" s="59"/>
      <c r="K250" s="59"/>
      <c r="L250" s="60" t="s">
        <v>64</v>
      </c>
      <c r="M250" s="61">
        <f>SUM(M251)</f>
        <v>2</v>
      </c>
    </row>
    <row r="251" spans="1:13" s="111" customFormat="1" ht="11.25">
      <c r="A251" s="62"/>
      <c r="B251" s="63"/>
      <c r="C251" s="64"/>
      <c r="D251" s="65" t="s">
        <v>441</v>
      </c>
      <c r="E251" s="66">
        <v>2</v>
      </c>
      <c r="F251" s="66"/>
      <c r="G251" s="66"/>
      <c r="H251" s="66"/>
      <c r="I251" s="66"/>
      <c r="J251" s="66"/>
      <c r="K251" s="66"/>
      <c r="L251" s="66"/>
      <c r="M251" s="67">
        <f>ROUND(E251,2)</f>
        <v>2</v>
      </c>
    </row>
    <row r="252" spans="1:13" s="111" customFormat="1" ht="45">
      <c r="A252" s="57" t="s">
        <v>514</v>
      </c>
      <c r="B252" s="276" t="s">
        <v>104</v>
      </c>
      <c r="C252" s="58">
        <v>91924</v>
      </c>
      <c r="D252" s="277" t="s">
        <v>276</v>
      </c>
      <c r="E252" s="59"/>
      <c r="F252" s="59"/>
      <c r="G252" s="59"/>
      <c r="H252" s="59"/>
      <c r="I252" s="59"/>
      <c r="J252" s="59"/>
      <c r="K252" s="59"/>
      <c r="L252" s="60" t="s">
        <v>65</v>
      </c>
      <c r="M252" s="61">
        <f>SUM(M253)</f>
        <v>15.35</v>
      </c>
    </row>
    <row r="253" spans="1:13" s="111" customFormat="1" ht="11.25">
      <c r="A253" s="62"/>
      <c r="B253" s="63"/>
      <c r="C253" s="64"/>
      <c r="D253" s="65" t="s">
        <v>277</v>
      </c>
      <c r="E253" s="66">
        <v>15.35</v>
      </c>
      <c r="F253" s="66"/>
      <c r="G253" s="66"/>
      <c r="H253" s="66"/>
      <c r="I253" s="66"/>
      <c r="J253" s="66"/>
      <c r="K253" s="66"/>
      <c r="L253" s="66"/>
      <c r="M253" s="67">
        <f>ROUND(E253,2)</f>
        <v>15.35</v>
      </c>
    </row>
    <row r="254" spans="1:13" s="111" customFormat="1" ht="45">
      <c r="A254" s="57" t="s">
        <v>515</v>
      </c>
      <c r="B254" s="276" t="s">
        <v>104</v>
      </c>
      <c r="C254" s="58">
        <v>91924</v>
      </c>
      <c r="D254" s="277" t="s">
        <v>276</v>
      </c>
      <c r="E254" s="59"/>
      <c r="F254" s="59"/>
      <c r="G254" s="59"/>
      <c r="H254" s="59"/>
      <c r="I254" s="59"/>
      <c r="J254" s="59"/>
      <c r="K254" s="59"/>
      <c r="L254" s="60" t="s">
        <v>65</v>
      </c>
      <c r="M254" s="61">
        <f>SUM(M255)</f>
        <v>25.45</v>
      </c>
    </row>
    <row r="255" spans="1:13" s="111" customFormat="1" ht="11.25">
      <c r="A255" s="62"/>
      <c r="B255" s="63"/>
      <c r="C255" s="64"/>
      <c r="D255" s="65" t="s">
        <v>278</v>
      </c>
      <c r="E255" s="66">
        <v>25.45</v>
      </c>
      <c r="F255" s="66"/>
      <c r="G255" s="66"/>
      <c r="H255" s="66"/>
      <c r="I255" s="66"/>
      <c r="J255" s="66"/>
      <c r="K255" s="66"/>
      <c r="L255" s="66"/>
      <c r="M255" s="67">
        <f>ROUND(E255,2)</f>
        <v>25.45</v>
      </c>
    </row>
    <row r="256" spans="1:13" s="111" customFormat="1" ht="45">
      <c r="A256" s="57" t="s">
        <v>516</v>
      </c>
      <c r="B256" s="276" t="s">
        <v>104</v>
      </c>
      <c r="C256" s="58">
        <v>91924</v>
      </c>
      <c r="D256" s="277" t="s">
        <v>276</v>
      </c>
      <c r="E256" s="59"/>
      <c r="F256" s="59"/>
      <c r="G256" s="59"/>
      <c r="H256" s="59"/>
      <c r="I256" s="59"/>
      <c r="J256" s="59"/>
      <c r="K256" s="59"/>
      <c r="L256" s="60" t="s">
        <v>65</v>
      </c>
      <c r="M256" s="61">
        <f>SUM(M257)</f>
        <v>15.65</v>
      </c>
    </row>
    <row r="257" spans="1:13" s="111" customFormat="1" ht="11.25">
      <c r="A257" s="62"/>
      <c r="B257" s="63"/>
      <c r="C257" s="64"/>
      <c r="D257" s="65" t="s">
        <v>279</v>
      </c>
      <c r="E257" s="66">
        <v>15.65</v>
      </c>
      <c r="F257" s="66"/>
      <c r="G257" s="66"/>
      <c r="H257" s="66"/>
      <c r="I257" s="66"/>
      <c r="J257" s="66"/>
      <c r="K257" s="66"/>
      <c r="L257" s="66"/>
      <c r="M257" s="67">
        <f>ROUND(E257,2)</f>
        <v>15.65</v>
      </c>
    </row>
    <row r="258" spans="1:13" s="111" customFormat="1" ht="45">
      <c r="A258" s="57" t="s">
        <v>517</v>
      </c>
      <c r="B258" s="276" t="s">
        <v>104</v>
      </c>
      <c r="C258" s="58">
        <v>91924</v>
      </c>
      <c r="D258" s="277" t="s">
        <v>276</v>
      </c>
      <c r="E258" s="59"/>
      <c r="F258" s="59"/>
      <c r="G258" s="59"/>
      <c r="H258" s="59"/>
      <c r="I258" s="59"/>
      <c r="J258" s="59"/>
      <c r="K258" s="59"/>
      <c r="L258" s="60" t="s">
        <v>65</v>
      </c>
      <c r="M258" s="61">
        <f>SUM(M259)</f>
        <v>8.6</v>
      </c>
    </row>
    <row r="259" spans="1:13" s="111" customFormat="1" ht="11.25">
      <c r="A259" s="62"/>
      <c r="B259" s="63"/>
      <c r="C259" s="64"/>
      <c r="D259" s="65" t="s">
        <v>435</v>
      </c>
      <c r="E259" s="66">
        <v>8.6</v>
      </c>
      <c r="F259" s="66"/>
      <c r="G259" s="66"/>
      <c r="H259" s="66"/>
      <c r="I259" s="66"/>
      <c r="J259" s="66"/>
      <c r="K259" s="66"/>
      <c r="L259" s="66"/>
      <c r="M259" s="67">
        <f>ROUND(E259,2)</f>
        <v>8.6</v>
      </c>
    </row>
    <row r="260" spans="1:13" s="111" customFormat="1" ht="45">
      <c r="A260" s="57" t="s">
        <v>518</v>
      </c>
      <c r="B260" s="276" t="s">
        <v>104</v>
      </c>
      <c r="C260" s="58">
        <v>91926</v>
      </c>
      <c r="D260" s="277" t="s">
        <v>92</v>
      </c>
      <c r="E260" s="59"/>
      <c r="F260" s="59"/>
      <c r="G260" s="59"/>
      <c r="H260" s="59"/>
      <c r="I260" s="59"/>
      <c r="J260" s="59"/>
      <c r="K260" s="59"/>
      <c r="L260" s="60" t="s">
        <v>65</v>
      </c>
      <c r="M260" s="61">
        <f>SUM(M261)</f>
        <v>28</v>
      </c>
    </row>
    <row r="261" spans="1:13" s="111" customFormat="1" ht="22.5">
      <c r="A261" s="62"/>
      <c r="B261" s="63"/>
      <c r="C261" s="64"/>
      <c r="D261" s="65" t="s">
        <v>204</v>
      </c>
      <c r="E261" s="66">
        <v>1</v>
      </c>
      <c r="F261" s="66"/>
      <c r="G261" s="66">
        <v>28</v>
      </c>
      <c r="H261" s="66"/>
      <c r="I261" s="66"/>
      <c r="J261" s="66"/>
      <c r="K261" s="66"/>
      <c r="L261" s="66"/>
      <c r="M261" s="67">
        <f>ROUND(G261,2)</f>
        <v>28</v>
      </c>
    </row>
    <row r="262" spans="1:13" s="111" customFormat="1" ht="45">
      <c r="A262" s="57" t="s">
        <v>519</v>
      </c>
      <c r="B262" s="276" t="s">
        <v>104</v>
      </c>
      <c r="C262" s="58">
        <v>91926</v>
      </c>
      <c r="D262" s="277" t="s">
        <v>92</v>
      </c>
      <c r="E262" s="59"/>
      <c r="F262" s="59"/>
      <c r="G262" s="59"/>
      <c r="H262" s="59"/>
      <c r="I262" s="59"/>
      <c r="J262" s="59"/>
      <c r="K262" s="59"/>
      <c r="L262" s="60" t="s">
        <v>65</v>
      </c>
      <c r="M262" s="61">
        <f>SUM(M263)</f>
        <v>28</v>
      </c>
    </row>
    <row r="263" spans="1:13" s="111" customFormat="1" ht="22.5">
      <c r="A263" s="62"/>
      <c r="B263" s="63"/>
      <c r="C263" s="64"/>
      <c r="D263" s="65" t="s">
        <v>205</v>
      </c>
      <c r="E263" s="66">
        <v>1</v>
      </c>
      <c r="F263" s="66"/>
      <c r="G263" s="66">
        <v>28</v>
      </c>
      <c r="H263" s="66"/>
      <c r="I263" s="66"/>
      <c r="J263" s="66"/>
      <c r="K263" s="66"/>
      <c r="L263" s="66"/>
      <c r="M263" s="67">
        <f>ROUND(G263,2)</f>
        <v>28</v>
      </c>
    </row>
    <row r="264" spans="1:13" s="111" customFormat="1" ht="45">
      <c r="A264" s="57" t="s">
        <v>520</v>
      </c>
      <c r="B264" s="276" t="s">
        <v>104</v>
      </c>
      <c r="C264" s="58">
        <v>91926</v>
      </c>
      <c r="D264" s="277" t="s">
        <v>92</v>
      </c>
      <c r="E264" s="59"/>
      <c r="F264" s="59"/>
      <c r="G264" s="59"/>
      <c r="H264" s="59"/>
      <c r="I264" s="59"/>
      <c r="J264" s="59"/>
      <c r="K264" s="59"/>
      <c r="L264" s="60" t="s">
        <v>65</v>
      </c>
      <c r="M264" s="61">
        <f>SUM(M265)</f>
        <v>13.6</v>
      </c>
    </row>
    <row r="265" spans="1:13" s="111" customFormat="1" ht="22.5">
      <c r="A265" s="62"/>
      <c r="B265" s="63"/>
      <c r="C265" s="64"/>
      <c r="D265" s="65" t="s">
        <v>280</v>
      </c>
      <c r="E265" s="66">
        <v>1</v>
      </c>
      <c r="F265" s="66"/>
      <c r="G265" s="66">
        <v>13.6</v>
      </c>
      <c r="H265" s="66"/>
      <c r="I265" s="66"/>
      <c r="J265" s="66"/>
      <c r="K265" s="66"/>
      <c r="L265" s="66"/>
      <c r="M265" s="67">
        <f>G265</f>
        <v>13.6</v>
      </c>
    </row>
    <row r="266" spans="1:13" s="111" customFormat="1" ht="45">
      <c r="A266" s="57" t="s">
        <v>521</v>
      </c>
      <c r="B266" s="276" t="s">
        <v>104</v>
      </c>
      <c r="C266" s="58">
        <v>91930</v>
      </c>
      <c r="D266" s="277" t="s">
        <v>91</v>
      </c>
      <c r="E266" s="59"/>
      <c r="F266" s="59"/>
      <c r="G266" s="59"/>
      <c r="H266" s="59"/>
      <c r="I266" s="59"/>
      <c r="J266" s="59"/>
      <c r="K266" s="59"/>
      <c r="L266" s="60" t="s">
        <v>65</v>
      </c>
      <c r="M266" s="61">
        <f>SUM(M267)</f>
        <v>32</v>
      </c>
    </row>
    <row r="267" spans="1:13" s="111" customFormat="1" ht="22.5">
      <c r="A267" s="62"/>
      <c r="B267" s="63"/>
      <c r="C267" s="64"/>
      <c r="D267" s="65" t="s">
        <v>281</v>
      </c>
      <c r="E267" s="66">
        <v>1</v>
      </c>
      <c r="F267" s="66"/>
      <c r="G267" s="66">
        <v>32</v>
      </c>
      <c r="H267" s="66"/>
      <c r="I267" s="66"/>
      <c r="J267" s="66"/>
      <c r="K267" s="66"/>
      <c r="L267" s="66"/>
      <c r="M267" s="67">
        <f>ROUND(E267*G267,2)</f>
        <v>32</v>
      </c>
    </row>
    <row r="268" spans="1:13" s="111" customFormat="1" ht="45">
      <c r="A268" s="57" t="s">
        <v>491</v>
      </c>
      <c r="B268" s="276" t="s">
        <v>104</v>
      </c>
      <c r="C268" s="58">
        <v>91930</v>
      </c>
      <c r="D268" s="277" t="s">
        <v>91</v>
      </c>
      <c r="E268" s="59"/>
      <c r="F268" s="59"/>
      <c r="G268" s="59"/>
      <c r="H268" s="59"/>
      <c r="I268" s="59"/>
      <c r="J268" s="59"/>
      <c r="K268" s="59"/>
      <c r="L268" s="60" t="s">
        <v>65</v>
      </c>
      <c r="M268" s="61">
        <f>SUM(M269)</f>
        <v>20.05</v>
      </c>
    </row>
    <row r="269" spans="1:13" s="111" customFormat="1" ht="22.5">
      <c r="A269" s="62"/>
      <c r="B269" s="63"/>
      <c r="C269" s="64"/>
      <c r="D269" s="65" t="s">
        <v>282</v>
      </c>
      <c r="E269" s="66">
        <v>1</v>
      </c>
      <c r="F269" s="66"/>
      <c r="G269" s="66">
        <v>20.05</v>
      </c>
      <c r="H269" s="66"/>
      <c r="I269" s="66"/>
      <c r="J269" s="66"/>
      <c r="K269" s="66"/>
      <c r="L269" s="66"/>
      <c r="M269" s="67">
        <f>ROUND(E269*G269,2)</f>
        <v>20.05</v>
      </c>
    </row>
    <row r="270" spans="1:13" s="111" customFormat="1" ht="45">
      <c r="A270" s="57" t="s">
        <v>522</v>
      </c>
      <c r="B270" s="276" t="s">
        <v>104</v>
      </c>
      <c r="C270" s="58">
        <v>91930</v>
      </c>
      <c r="D270" s="277" t="s">
        <v>91</v>
      </c>
      <c r="E270" s="59"/>
      <c r="F270" s="59"/>
      <c r="G270" s="59"/>
      <c r="H270" s="59"/>
      <c r="I270" s="59"/>
      <c r="J270" s="59"/>
      <c r="K270" s="59"/>
      <c r="L270" s="60" t="s">
        <v>65</v>
      </c>
      <c r="M270" s="61">
        <f>SUM(M271)</f>
        <v>27.55</v>
      </c>
    </row>
    <row r="271" spans="1:13" s="111" customFormat="1" ht="22.5">
      <c r="A271" s="62"/>
      <c r="B271" s="63"/>
      <c r="C271" s="64"/>
      <c r="D271" s="65" t="s">
        <v>283</v>
      </c>
      <c r="E271" s="66">
        <v>1</v>
      </c>
      <c r="F271" s="66"/>
      <c r="G271" s="66">
        <v>27.55</v>
      </c>
      <c r="H271" s="66"/>
      <c r="I271" s="66"/>
      <c r="J271" s="66"/>
      <c r="K271" s="66"/>
      <c r="L271" s="66"/>
      <c r="M271" s="67">
        <f>ROUND(E271*G271,2)</f>
        <v>27.55</v>
      </c>
    </row>
    <row r="272" spans="1:13" s="111" customFormat="1" ht="45">
      <c r="A272" s="57" t="s">
        <v>523</v>
      </c>
      <c r="B272" s="276" t="s">
        <v>104</v>
      </c>
      <c r="C272" s="58">
        <v>91930</v>
      </c>
      <c r="D272" s="277" t="s">
        <v>91</v>
      </c>
      <c r="E272" s="59"/>
      <c r="F272" s="59"/>
      <c r="G272" s="59"/>
      <c r="H272" s="59"/>
      <c r="I272" s="59"/>
      <c r="J272" s="59"/>
      <c r="K272" s="59"/>
      <c r="L272" s="60" t="s">
        <v>65</v>
      </c>
      <c r="M272" s="61">
        <f>SUM(M273)</f>
        <v>11.95</v>
      </c>
    </row>
    <row r="273" spans="1:13" s="111" customFormat="1" ht="22.5">
      <c r="A273" s="62"/>
      <c r="B273" s="63"/>
      <c r="C273" s="64"/>
      <c r="D273" s="65" t="s">
        <v>284</v>
      </c>
      <c r="E273" s="66">
        <v>1</v>
      </c>
      <c r="F273" s="66"/>
      <c r="G273" s="66">
        <v>11.95</v>
      </c>
      <c r="H273" s="66"/>
      <c r="I273" s="66"/>
      <c r="J273" s="66"/>
      <c r="K273" s="66"/>
      <c r="L273" s="66"/>
      <c r="M273" s="67">
        <f>ROUND(E273*G273,2)</f>
        <v>11.95</v>
      </c>
    </row>
    <row r="274" spans="1:13" s="111" customFormat="1" ht="33.75">
      <c r="A274" s="57" t="s">
        <v>524</v>
      </c>
      <c r="B274" s="276" t="s">
        <v>104</v>
      </c>
      <c r="C274" s="58">
        <v>91952</v>
      </c>
      <c r="D274" s="277" t="s">
        <v>295</v>
      </c>
      <c r="E274" s="59"/>
      <c r="F274" s="59"/>
      <c r="G274" s="59"/>
      <c r="H274" s="59"/>
      <c r="I274" s="59"/>
      <c r="J274" s="59"/>
      <c r="K274" s="59"/>
      <c r="L274" s="60" t="s">
        <v>64</v>
      </c>
      <c r="M274" s="61">
        <f>SUM(M275)</f>
        <v>4</v>
      </c>
    </row>
    <row r="275" spans="1:13" s="111" customFormat="1" ht="11.25">
      <c r="A275" s="62"/>
      <c r="B275" s="63"/>
      <c r="C275" s="64"/>
      <c r="D275" s="65" t="s">
        <v>285</v>
      </c>
      <c r="E275" s="66">
        <v>4</v>
      </c>
      <c r="F275" s="66"/>
      <c r="G275" s="66"/>
      <c r="H275" s="66"/>
      <c r="I275" s="66"/>
      <c r="J275" s="66"/>
      <c r="K275" s="66"/>
      <c r="L275" s="66"/>
      <c r="M275" s="67">
        <f>E275</f>
        <v>4</v>
      </c>
    </row>
    <row r="276" spans="1:13" s="111" customFormat="1" ht="22.5">
      <c r="A276" s="57" t="s">
        <v>525</v>
      </c>
      <c r="B276" s="276" t="s">
        <v>108</v>
      </c>
      <c r="C276" s="58" t="str">
        <f>MEDIANA!B14</f>
        <v>MED05</v>
      </c>
      <c r="D276" s="277" t="str">
        <f>MEDIANA!C14</f>
        <v>TAMPA CEGA DE SOBREPOR </v>
      </c>
      <c r="E276" s="59"/>
      <c r="F276" s="59"/>
      <c r="G276" s="59"/>
      <c r="H276" s="59"/>
      <c r="I276" s="59"/>
      <c r="J276" s="59"/>
      <c r="K276" s="59"/>
      <c r="L276" s="60" t="s">
        <v>64</v>
      </c>
      <c r="M276" s="61">
        <f>SUM(M277)</f>
        <v>13</v>
      </c>
    </row>
    <row r="277" spans="1:13" ht="11.25">
      <c r="A277" s="62"/>
      <c r="B277" s="63"/>
      <c r="C277" s="64"/>
      <c r="D277" s="65" t="s">
        <v>442</v>
      </c>
      <c r="E277" s="66">
        <v>13</v>
      </c>
      <c r="F277" s="66"/>
      <c r="G277" s="66"/>
      <c r="H277" s="66"/>
      <c r="I277" s="66"/>
      <c r="J277" s="66"/>
      <c r="K277" s="66"/>
      <c r="L277" s="66"/>
      <c r="M277" s="67">
        <f>E277</f>
        <v>13</v>
      </c>
    </row>
    <row r="278" spans="1:13" ht="33.75">
      <c r="A278" s="57" t="s">
        <v>526</v>
      </c>
      <c r="B278" s="276" t="s">
        <v>104</v>
      </c>
      <c r="C278" s="58">
        <v>91994</v>
      </c>
      <c r="D278" s="277" t="s">
        <v>286</v>
      </c>
      <c r="E278" s="59"/>
      <c r="F278" s="59"/>
      <c r="G278" s="59"/>
      <c r="H278" s="59"/>
      <c r="I278" s="59"/>
      <c r="J278" s="59"/>
      <c r="K278" s="59"/>
      <c r="L278" s="60" t="s">
        <v>64</v>
      </c>
      <c r="M278" s="61">
        <f>SUM(M279)</f>
        <v>7</v>
      </c>
    </row>
    <row r="279" spans="1:13" ht="11.25">
      <c r="A279" s="62"/>
      <c r="B279" s="63"/>
      <c r="C279" s="64"/>
      <c r="D279" s="65" t="s">
        <v>287</v>
      </c>
      <c r="E279" s="66">
        <v>7</v>
      </c>
      <c r="F279" s="66"/>
      <c r="G279" s="66"/>
      <c r="H279" s="66"/>
      <c r="I279" s="66"/>
      <c r="J279" s="66"/>
      <c r="K279" s="66"/>
      <c r="L279" s="66"/>
      <c r="M279" s="67">
        <f>ROUND(E279,2)</f>
        <v>7</v>
      </c>
    </row>
    <row r="280" spans="1:13" ht="33.75">
      <c r="A280" s="57" t="s">
        <v>527</v>
      </c>
      <c r="B280" s="276" t="s">
        <v>104</v>
      </c>
      <c r="C280" s="58">
        <v>93653</v>
      </c>
      <c r="D280" s="277" t="s">
        <v>288</v>
      </c>
      <c r="E280" s="59"/>
      <c r="F280" s="59"/>
      <c r="G280" s="59"/>
      <c r="H280" s="59"/>
      <c r="I280" s="59"/>
      <c r="J280" s="59"/>
      <c r="K280" s="59"/>
      <c r="L280" s="60" t="s">
        <v>64</v>
      </c>
      <c r="M280" s="61">
        <f>SUM(M281)</f>
        <v>1</v>
      </c>
    </row>
    <row r="281" spans="1:13" ht="22.5">
      <c r="A281" s="62"/>
      <c r="B281" s="63"/>
      <c r="C281" s="64"/>
      <c r="D281" s="65" t="s">
        <v>289</v>
      </c>
      <c r="E281" s="66">
        <v>1</v>
      </c>
      <c r="F281" s="66"/>
      <c r="G281" s="66"/>
      <c r="H281" s="66"/>
      <c r="I281" s="66"/>
      <c r="J281" s="66"/>
      <c r="K281" s="66"/>
      <c r="L281" s="66"/>
      <c r="M281" s="67">
        <f>ROUND(E281,2)</f>
        <v>1</v>
      </c>
    </row>
    <row r="282" spans="1:13" ht="33.75">
      <c r="A282" s="57" t="s">
        <v>528</v>
      </c>
      <c r="B282" s="276" t="s">
        <v>104</v>
      </c>
      <c r="C282" s="58">
        <v>93655</v>
      </c>
      <c r="D282" s="277" t="s">
        <v>290</v>
      </c>
      <c r="E282" s="59"/>
      <c r="F282" s="59"/>
      <c r="G282" s="59"/>
      <c r="H282" s="59"/>
      <c r="I282" s="59"/>
      <c r="J282" s="59"/>
      <c r="K282" s="59"/>
      <c r="L282" s="60" t="s">
        <v>64</v>
      </c>
      <c r="M282" s="61">
        <f>SUM(M283)</f>
        <v>1</v>
      </c>
    </row>
    <row r="283" spans="1:13" ht="22.5">
      <c r="A283" s="62"/>
      <c r="B283" s="63"/>
      <c r="C283" s="64"/>
      <c r="D283" s="65" t="s">
        <v>291</v>
      </c>
      <c r="E283" s="66">
        <v>1</v>
      </c>
      <c r="F283" s="66"/>
      <c r="G283" s="66"/>
      <c r="H283" s="66"/>
      <c r="I283" s="66"/>
      <c r="J283" s="66"/>
      <c r="K283" s="66"/>
      <c r="L283" s="66"/>
      <c r="M283" s="67">
        <f>ROUND(E283,2)</f>
        <v>1</v>
      </c>
    </row>
    <row r="284" spans="1:13" ht="33.75">
      <c r="A284" s="57" t="s">
        <v>529</v>
      </c>
      <c r="B284" s="276" t="s">
        <v>104</v>
      </c>
      <c r="C284" s="58">
        <v>93657</v>
      </c>
      <c r="D284" s="277" t="s">
        <v>292</v>
      </c>
      <c r="E284" s="59"/>
      <c r="F284" s="59"/>
      <c r="G284" s="59"/>
      <c r="H284" s="59"/>
      <c r="I284" s="59"/>
      <c r="J284" s="59"/>
      <c r="K284" s="59"/>
      <c r="L284" s="60" t="s">
        <v>64</v>
      </c>
      <c r="M284" s="61">
        <f>SUM(M285)</f>
        <v>2</v>
      </c>
    </row>
    <row r="285" spans="1:13" ht="22.5">
      <c r="A285" s="62"/>
      <c r="B285" s="63"/>
      <c r="C285" s="64"/>
      <c r="D285" s="65" t="s">
        <v>293</v>
      </c>
      <c r="E285" s="66">
        <v>2</v>
      </c>
      <c r="F285" s="66"/>
      <c r="G285" s="66"/>
      <c r="H285" s="66"/>
      <c r="I285" s="66"/>
      <c r="J285" s="66"/>
      <c r="K285" s="66"/>
      <c r="L285" s="66"/>
      <c r="M285" s="67">
        <f>ROUND(E285,2)</f>
        <v>2</v>
      </c>
    </row>
    <row r="286" spans="1:13" ht="33.75">
      <c r="A286" s="57" t="s">
        <v>530</v>
      </c>
      <c r="B286" s="276" t="s">
        <v>128</v>
      </c>
      <c r="C286" s="58">
        <v>11929</v>
      </c>
      <c r="D286" s="277" t="s">
        <v>446</v>
      </c>
      <c r="E286" s="59"/>
      <c r="F286" s="59"/>
      <c r="G286" s="59"/>
      <c r="H286" s="59"/>
      <c r="I286" s="59"/>
      <c r="J286" s="59"/>
      <c r="K286" s="59"/>
      <c r="L286" s="60" t="s">
        <v>64</v>
      </c>
      <c r="M286" s="61">
        <f>SUM(M287)</f>
        <v>59</v>
      </c>
    </row>
    <row r="287" spans="1:13" ht="11.25">
      <c r="A287" s="62"/>
      <c r="B287" s="63"/>
      <c r="C287" s="64"/>
      <c r="D287" s="65" t="s">
        <v>445</v>
      </c>
      <c r="E287" s="66">
        <v>59</v>
      </c>
      <c r="F287" s="66"/>
      <c r="G287" s="66"/>
      <c r="H287" s="66"/>
      <c r="I287" s="66"/>
      <c r="J287" s="66"/>
      <c r="K287" s="66"/>
      <c r="L287" s="66"/>
      <c r="M287" s="67">
        <f>ROUND(E287,2)</f>
        <v>59</v>
      </c>
    </row>
    <row r="288" spans="1:13" ht="45">
      <c r="A288" s="57" t="s">
        <v>531</v>
      </c>
      <c r="B288" s="276" t="s">
        <v>104</v>
      </c>
      <c r="C288" s="58">
        <v>91834</v>
      </c>
      <c r="D288" s="277" t="s">
        <v>443</v>
      </c>
      <c r="E288" s="59"/>
      <c r="F288" s="59"/>
      <c r="G288" s="59"/>
      <c r="H288" s="59"/>
      <c r="I288" s="59"/>
      <c r="J288" s="59"/>
      <c r="K288" s="59"/>
      <c r="L288" s="60" t="s">
        <v>64</v>
      </c>
      <c r="M288" s="61">
        <f>SUM(M289)</f>
        <v>47.1</v>
      </c>
    </row>
    <row r="289" spans="1:13" ht="11.25">
      <c r="A289" s="62"/>
      <c r="B289" s="63"/>
      <c r="C289" s="64"/>
      <c r="D289" s="65" t="s">
        <v>444</v>
      </c>
      <c r="E289" s="66">
        <v>47.1</v>
      </c>
      <c r="F289" s="66"/>
      <c r="G289" s="66"/>
      <c r="H289" s="66"/>
      <c r="I289" s="66"/>
      <c r="J289" s="66"/>
      <c r="K289" s="66"/>
      <c r="L289" s="66"/>
      <c r="M289" s="67">
        <f>ROUND(E289,2)</f>
        <v>47.1</v>
      </c>
    </row>
    <row r="290" spans="1:13" ht="33.75">
      <c r="A290" s="57" t="s">
        <v>532</v>
      </c>
      <c r="B290" s="276" t="s">
        <v>104</v>
      </c>
      <c r="C290" s="58">
        <v>97612</v>
      </c>
      <c r="D290" s="277" t="s">
        <v>294</v>
      </c>
      <c r="E290" s="59"/>
      <c r="F290" s="59"/>
      <c r="G290" s="59"/>
      <c r="H290" s="59"/>
      <c r="I290" s="59"/>
      <c r="J290" s="59"/>
      <c r="K290" s="59"/>
      <c r="L290" s="60" t="s">
        <v>64</v>
      </c>
      <c r="M290" s="61">
        <f>SUM(M291)</f>
        <v>10</v>
      </c>
    </row>
    <row r="291" spans="1:13" ht="11.25">
      <c r="A291" s="62"/>
      <c r="B291" s="63"/>
      <c r="C291" s="64"/>
      <c r="D291" s="65" t="s">
        <v>261</v>
      </c>
      <c r="E291" s="66">
        <v>10</v>
      </c>
      <c r="F291" s="66"/>
      <c r="G291" s="66"/>
      <c r="H291" s="66"/>
      <c r="I291" s="66"/>
      <c r="J291" s="66"/>
      <c r="K291" s="66"/>
      <c r="L291" s="66"/>
      <c r="M291" s="67">
        <f>ROUND(E291,2)</f>
        <v>10</v>
      </c>
    </row>
    <row r="292" spans="1:13" ht="22.5">
      <c r="A292" s="57" t="s">
        <v>533</v>
      </c>
      <c r="B292" s="276" t="s">
        <v>108</v>
      </c>
      <c r="C292" s="58" t="str">
        <f>MEDIANA!B11</f>
        <v>MED02</v>
      </c>
      <c r="D292" s="277" t="str">
        <f>MEDIANA!C11</f>
        <v>EXAUSTOR INDUSTRIAL 30CM METÁLICO</v>
      </c>
      <c r="E292" s="59"/>
      <c r="F292" s="59"/>
      <c r="G292" s="59"/>
      <c r="H292" s="59"/>
      <c r="I292" s="59"/>
      <c r="J292" s="59"/>
      <c r="K292" s="59"/>
      <c r="L292" s="60" t="s">
        <v>64</v>
      </c>
      <c r="M292" s="61">
        <f>SUM(M293)</f>
        <v>1</v>
      </c>
    </row>
    <row r="293" spans="1:13" ht="11.25">
      <c r="A293" s="62"/>
      <c r="B293" s="63"/>
      <c r="C293" s="64"/>
      <c r="D293" s="65" t="s">
        <v>490</v>
      </c>
      <c r="E293" s="66">
        <v>1</v>
      </c>
      <c r="F293" s="66"/>
      <c r="G293" s="66"/>
      <c r="H293" s="66"/>
      <c r="I293" s="66"/>
      <c r="J293" s="66"/>
      <c r="K293" s="66"/>
      <c r="L293" s="66"/>
      <c r="M293" s="67">
        <f>ROUND(E293,2)</f>
        <v>1</v>
      </c>
    </row>
    <row r="294" spans="1:13" ht="11.25">
      <c r="A294" s="47">
        <v>11</v>
      </c>
      <c r="B294" s="48" t="s">
        <v>150</v>
      </c>
      <c r="C294" s="49"/>
      <c r="D294" s="49"/>
      <c r="E294" s="50"/>
      <c r="F294" s="50"/>
      <c r="G294" s="50"/>
      <c r="H294" s="50"/>
      <c r="I294" s="50"/>
      <c r="J294" s="50"/>
      <c r="K294" s="50"/>
      <c r="L294" s="50"/>
      <c r="M294" s="51"/>
    </row>
    <row r="295" spans="1:13" ht="11.25">
      <c r="A295" s="52" t="s">
        <v>152</v>
      </c>
      <c r="B295" s="53" t="s">
        <v>229</v>
      </c>
      <c r="C295" s="54"/>
      <c r="D295" s="54"/>
      <c r="E295" s="55"/>
      <c r="F295" s="55"/>
      <c r="G295" s="55"/>
      <c r="H295" s="55"/>
      <c r="I295" s="55"/>
      <c r="J295" s="55"/>
      <c r="K295" s="55"/>
      <c r="L295" s="55"/>
      <c r="M295" s="56"/>
    </row>
    <row r="296" spans="1:13" ht="33.75">
      <c r="A296" s="57" t="s">
        <v>188</v>
      </c>
      <c r="B296" s="276" t="s">
        <v>104</v>
      </c>
      <c r="C296" s="58">
        <v>100872</v>
      </c>
      <c r="D296" s="277" t="s">
        <v>354</v>
      </c>
      <c r="E296" s="59"/>
      <c r="F296" s="59"/>
      <c r="G296" s="59"/>
      <c r="H296" s="59"/>
      <c r="I296" s="59"/>
      <c r="J296" s="59"/>
      <c r="K296" s="59"/>
      <c r="L296" s="60" t="s">
        <v>64</v>
      </c>
      <c r="M296" s="61">
        <f>SUM(M297:M297)</f>
        <v>2</v>
      </c>
    </row>
    <row r="297" spans="1:13" s="278" customFormat="1" ht="11.25">
      <c r="A297" s="62"/>
      <c r="B297" s="63"/>
      <c r="C297" s="64"/>
      <c r="D297" s="65" t="s">
        <v>355</v>
      </c>
      <c r="E297" s="66">
        <v>2</v>
      </c>
      <c r="F297" s="66"/>
      <c r="G297" s="66"/>
      <c r="H297" s="66"/>
      <c r="I297" s="66"/>
      <c r="J297" s="66"/>
      <c r="K297" s="66"/>
      <c r="L297" s="66"/>
      <c r="M297" s="67">
        <f>E297</f>
        <v>2</v>
      </c>
    </row>
    <row r="298" spans="1:13" s="278" customFormat="1" ht="22.5">
      <c r="A298" s="57" t="s">
        <v>206</v>
      </c>
      <c r="B298" s="276" t="s">
        <v>104</v>
      </c>
      <c r="C298" s="58">
        <v>100874</v>
      </c>
      <c r="D298" s="277" t="s">
        <v>356</v>
      </c>
      <c r="E298" s="59"/>
      <c r="F298" s="59"/>
      <c r="G298" s="59"/>
      <c r="H298" s="59"/>
      <c r="I298" s="59"/>
      <c r="J298" s="59"/>
      <c r="K298" s="59"/>
      <c r="L298" s="60" t="s">
        <v>64</v>
      </c>
      <c r="M298" s="61">
        <f>SUM(M299:M299)</f>
        <v>1</v>
      </c>
    </row>
    <row r="299" spans="1:13" s="278" customFormat="1" ht="11.25">
      <c r="A299" s="62"/>
      <c r="B299" s="63"/>
      <c r="C299" s="64"/>
      <c r="D299" s="65" t="s">
        <v>357</v>
      </c>
      <c r="E299" s="66">
        <v>1</v>
      </c>
      <c r="F299" s="66"/>
      <c r="G299" s="66"/>
      <c r="H299" s="66"/>
      <c r="I299" s="66"/>
      <c r="J299" s="66"/>
      <c r="K299" s="66"/>
      <c r="L299" s="66"/>
      <c r="M299" s="67">
        <f>E299</f>
        <v>1</v>
      </c>
    </row>
    <row r="300" spans="1:13" s="111" customFormat="1" ht="11.25">
      <c r="A300" s="47">
        <v>12</v>
      </c>
      <c r="B300" s="48" t="s">
        <v>272</v>
      </c>
      <c r="C300" s="49"/>
      <c r="D300" s="49"/>
      <c r="E300" s="50"/>
      <c r="F300" s="50"/>
      <c r="G300" s="50"/>
      <c r="H300" s="50"/>
      <c r="I300" s="50"/>
      <c r="J300" s="50"/>
      <c r="K300" s="50"/>
      <c r="L300" s="50"/>
      <c r="M300" s="51"/>
    </row>
    <row r="301" spans="1:13" s="111" customFormat="1" ht="11.25">
      <c r="A301" s="52" t="s">
        <v>534</v>
      </c>
      <c r="B301" s="53" t="s">
        <v>275</v>
      </c>
      <c r="C301" s="54"/>
      <c r="D301" s="54"/>
      <c r="E301" s="55"/>
      <c r="F301" s="55"/>
      <c r="G301" s="55"/>
      <c r="H301" s="55"/>
      <c r="I301" s="55"/>
      <c r="J301" s="55"/>
      <c r="K301" s="55"/>
      <c r="L301" s="55"/>
      <c r="M301" s="56"/>
    </row>
    <row r="302" spans="1:13" s="111" customFormat="1" ht="33.75">
      <c r="A302" s="57" t="s">
        <v>535</v>
      </c>
      <c r="B302" s="276" t="s">
        <v>104</v>
      </c>
      <c r="C302" s="58">
        <v>99803</v>
      </c>
      <c r="D302" s="277" t="s">
        <v>273</v>
      </c>
      <c r="E302" s="59"/>
      <c r="F302" s="59"/>
      <c r="G302" s="59"/>
      <c r="H302" s="59"/>
      <c r="I302" s="59"/>
      <c r="J302" s="59"/>
      <c r="K302" s="59"/>
      <c r="L302" s="60" t="s">
        <v>44</v>
      </c>
      <c r="M302" s="61">
        <f>SUM(M303:M303)</f>
        <v>39.75</v>
      </c>
    </row>
    <row r="303" spans="1:13" ht="11.25">
      <c r="A303" s="62"/>
      <c r="B303" s="63"/>
      <c r="C303" s="64"/>
      <c r="D303" s="65" t="s">
        <v>274</v>
      </c>
      <c r="E303" s="66">
        <v>1</v>
      </c>
      <c r="F303" s="66"/>
      <c r="G303" s="66"/>
      <c r="H303" s="66"/>
      <c r="I303" s="66"/>
      <c r="J303" s="66">
        <f>M84</f>
        <v>39.75</v>
      </c>
      <c r="K303" s="66"/>
      <c r="L303" s="66"/>
      <c r="M303" s="67">
        <f>J303</f>
        <v>39.75</v>
      </c>
    </row>
    <row r="304" spans="1:13" ht="22.5">
      <c r="A304" s="57" t="s">
        <v>536</v>
      </c>
      <c r="B304" s="276" t="s">
        <v>104</v>
      </c>
      <c r="C304" s="58">
        <v>99814</v>
      </c>
      <c r="D304" s="277" t="s">
        <v>298</v>
      </c>
      <c r="E304" s="59">
        <v>1</v>
      </c>
      <c r="F304" s="59"/>
      <c r="G304" s="59"/>
      <c r="H304" s="59"/>
      <c r="I304" s="59"/>
      <c r="J304" s="59">
        <v>459</v>
      </c>
      <c r="K304" s="59"/>
      <c r="L304" s="59" t="s">
        <v>44</v>
      </c>
      <c r="M304" s="61">
        <f>M305</f>
        <v>459</v>
      </c>
    </row>
    <row r="305" spans="1:13" ht="11.25">
      <c r="A305" s="57"/>
      <c r="B305" s="276"/>
      <c r="C305" s="58"/>
      <c r="D305" s="277" t="s">
        <v>299</v>
      </c>
      <c r="E305" s="59"/>
      <c r="F305" s="59"/>
      <c r="G305" s="59"/>
      <c r="H305" s="59"/>
      <c r="I305" s="59"/>
      <c r="J305" s="59"/>
      <c r="K305" s="59"/>
      <c r="L305" s="59"/>
      <c r="M305" s="61">
        <f>J304</f>
        <v>459</v>
      </c>
    </row>
    <row r="306" spans="1:13" ht="12" thickBot="1">
      <c r="A306" s="352"/>
      <c r="B306" s="353"/>
      <c r="C306" s="354"/>
      <c r="D306" s="355"/>
      <c r="E306" s="356"/>
      <c r="F306" s="356"/>
      <c r="G306" s="356"/>
      <c r="H306" s="356"/>
      <c r="I306" s="356"/>
      <c r="J306" s="356"/>
      <c r="K306" s="356"/>
      <c r="L306" s="356"/>
      <c r="M306" s="357"/>
    </row>
  </sheetData>
  <sheetProtection/>
  <mergeCells count="5">
    <mergeCell ref="A8:M8"/>
    <mergeCell ref="F5:G5"/>
    <mergeCell ref="A93:B93"/>
    <mergeCell ref="A100:B100"/>
    <mergeCell ref="A96:B96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8" r:id="rId1"/>
  <headerFooter>
    <oddFooter>&amp;CPágina &amp;P de &amp;N</oddFooter>
  </headerFooter>
  <rowBreaks count="1" manualBreakCount="1">
    <brk id="29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4.8515625" style="13" customWidth="1"/>
    <col min="2" max="2" width="14.140625" style="13" bestFit="1" customWidth="1"/>
    <col min="3" max="3" width="45.7109375" style="164" customWidth="1"/>
    <col min="4" max="4" width="6.7109375" style="124" customWidth="1"/>
    <col min="5" max="5" width="9.7109375" style="160" customWidth="1"/>
    <col min="6" max="6" width="16.140625" style="13" bestFit="1" customWidth="1"/>
    <col min="7" max="7" width="16.421875" style="13" customWidth="1"/>
    <col min="8" max="16384" width="9.140625" style="13" customWidth="1"/>
  </cols>
  <sheetData>
    <row r="1" spans="1:9" ht="11.25">
      <c r="A1" s="149"/>
      <c r="B1" s="135"/>
      <c r="C1" s="135"/>
      <c r="D1" s="136"/>
      <c r="E1" s="135"/>
      <c r="F1" s="135"/>
      <c r="G1" s="138"/>
      <c r="H1" s="137"/>
      <c r="I1" s="138"/>
    </row>
    <row r="2" spans="1:9" ht="11.25">
      <c r="A2" s="150"/>
      <c r="B2" s="140" t="s">
        <v>12</v>
      </c>
      <c r="C2" s="141" t="str">
        <f>QUANTITATIVO!C2</f>
        <v>UPE Pinguinho De Gente</v>
      </c>
      <c r="D2" s="141"/>
      <c r="E2" s="145"/>
      <c r="F2" s="140" t="s">
        <v>15</v>
      </c>
      <c r="G2" s="343" t="str">
        <f>QUANTITATIVO!G2</f>
        <v>FEVEREIRO/2021</v>
      </c>
      <c r="H2" s="142"/>
      <c r="I2" s="143"/>
    </row>
    <row r="3" spans="1:9" ht="11.25">
      <c r="A3" s="150"/>
      <c r="B3" s="140" t="s">
        <v>13</v>
      </c>
      <c r="C3" s="141" t="str">
        <f>QUANTITATIVO!C2</f>
        <v>UPE Pinguinho De Gente</v>
      </c>
      <c r="D3" s="141"/>
      <c r="E3" s="145"/>
      <c r="F3" s="140" t="s">
        <v>16</v>
      </c>
      <c r="G3" s="344">
        <v>0.22</v>
      </c>
      <c r="H3" s="142"/>
      <c r="I3" s="143"/>
    </row>
    <row r="4" spans="1:9" ht="11.25">
      <c r="A4" s="150"/>
      <c r="B4" s="140" t="s">
        <v>50</v>
      </c>
      <c r="C4" s="141" t="str">
        <f>QUANTITATIVO!C4</f>
        <v>32.257.384/0001-19</v>
      </c>
      <c r="D4" s="141"/>
      <c r="E4" s="145"/>
      <c r="F4" s="140"/>
      <c r="G4" s="345"/>
      <c r="H4" s="142"/>
      <c r="I4" s="143"/>
    </row>
    <row r="5" spans="1:9" ht="11.25">
      <c r="A5" s="150"/>
      <c r="B5" s="140" t="s">
        <v>14</v>
      </c>
      <c r="C5" s="141" t="str">
        <f>QUANTITATIVO!C5</f>
        <v>Rua Helmuth Nau, 77, bairro dos Estados, Timbó - SC</v>
      </c>
      <c r="D5" s="141"/>
      <c r="E5" s="145"/>
      <c r="F5" s="140"/>
      <c r="G5" s="345"/>
      <c r="H5" s="142"/>
      <c r="I5" s="143"/>
    </row>
    <row r="6" spans="1:9" ht="12" thickBot="1">
      <c r="A6" s="151"/>
      <c r="B6" s="145"/>
      <c r="C6" s="145"/>
      <c r="D6" s="141"/>
      <c r="E6" s="145"/>
      <c r="F6" s="145"/>
      <c r="G6" s="143"/>
      <c r="H6" s="142"/>
      <c r="I6" s="143"/>
    </row>
    <row r="7" spans="1:7" ht="15.75">
      <c r="A7" s="384" t="s">
        <v>52</v>
      </c>
      <c r="B7" s="385"/>
      <c r="C7" s="385"/>
      <c r="D7" s="385"/>
      <c r="E7" s="385"/>
      <c r="F7" s="385"/>
      <c r="G7" s="386"/>
    </row>
    <row r="8" spans="1:7" s="273" customFormat="1" ht="12">
      <c r="A8" s="266"/>
      <c r="B8" s="267" t="s">
        <v>53</v>
      </c>
      <c r="C8" s="268" t="s">
        <v>9</v>
      </c>
      <c r="D8" s="269" t="s">
        <v>118</v>
      </c>
      <c r="E8" s="270"/>
      <c r="F8" s="271" t="s">
        <v>5</v>
      </c>
      <c r="G8" s="272">
        <f>G15</f>
        <v>8436.560000000001</v>
      </c>
    </row>
    <row r="9" spans="1:7" ht="11.25">
      <c r="A9" s="120" t="s">
        <v>1</v>
      </c>
      <c r="B9" s="121" t="s">
        <v>2</v>
      </c>
      <c r="C9" s="161" t="s">
        <v>3</v>
      </c>
      <c r="D9" s="122" t="s">
        <v>4</v>
      </c>
      <c r="E9" s="156" t="s">
        <v>39</v>
      </c>
      <c r="F9" s="122" t="s">
        <v>5</v>
      </c>
      <c r="G9" s="123" t="s">
        <v>51</v>
      </c>
    </row>
    <row r="10" spans="1:7" s="111" customFormat="1" ht="11.25">
      <c r="A10" s="197"/>
      <c r="B10" s="198"/>
      <c r="C10" s="198" t="s">
        <v>54</v>
      </c>
      <c r="D10" s="199"/>
      <c r="E10" s="200"/>
      <c r="F10" s="201"/>
      <c r="G10" s="117"/>
    </row>
    <row r="11" spans="1:7" s="111" customFormat="1" ht="22.5">
      <c r="A11" s="118" t="s">
        <v>104</v>
      </c>
      <c r="B11" s="115">
        <v>90777</v>
      </c>
      <c r="C11" s="116" t="s">
        <v>61</v>
      </c>
      <c r="D11" s="131" t="s">
        <v>60</v>
      </c>
      <c r="E11" s="157">
        <v>40</v>
      </c>
      <c r="F11" s="134">
        <v>93.07</v>
      </c>
      <c r="G11" s="119">
        <f>ROUND(E11*F11,2)</f>
        <v>3722.8</v>
      </c>
    </row>
    <row r="12" spans="1:7" s="111" customFormat="1" ht="22.5">
      <c r="A12" s="118" t="s">
        <v>104</v>
      </c>
      <c r="B12" s="115">
        <v>90767</v>
      </c>
      <c r="C12" s="116" t="s">
        <v>504</v>
      </c>
      <c r="D12" s="131" t="s">
        <v>60</v>
      </c>
      <c r="E12" s="157">
        <v>176</v>
      </c>
      <c r="F12" s="134">
        <v>18.56</v>
      </c>
      <c r="G12" s="119">
        <f>ROUND(E12*F12,2)</f>
        <v>3266.56</v>
      </c>
    </row>
    <row r="13" spans="1:7" s="111" customFormat="1" ht="11.25">
      <c r="A13" s="197"/>
      <c r="B13" s="198"/>
      <c r="C13" s="198" t="s">
        <v>59</v>
      </c>
      <c r="D13" s="199"/>
      <c r="E13" s="200"/>
      <c r="F13" s="201"/>
      <c r="G13" s="117"/>
    </row>
    <row r="14" spans="1:7" s="111" customFormat="1" ht="11.25">
      <c r="A14" s="118" t="s">
        <v>119</v>
      </c>
      <c r="B14" s="115" t="s">
        <v>120</v>
      </c>
      <c r="C14" s="116" t="s">
        <v>121</v>
      </c>
      <c r="D14" s="115" t="s">
        <v>60</v>
      </c>
      <c r="E14" s="157">
        <v>60</v>
      </c>
      <c r="F14" s="114">
        <v>24.12</v>
      </c>
      <c r="G14" s="119">
        <f>ROUND(E14*F14,2)</f>
        <v>1447.2</v>
      </c>
    </row>
    <row r="15" spans="1:7" s="111" customFormat="1" ht="11.25">
      <c r="A15" s="118"/>
      <c r="B15" s="115"/>
      <c r="C15" s="116"/>
      <c r="D15" s="115"/>
      <c r="E15" s="157"/>
      <c r="F15" s="113" t="s">
        <v>41</v>
      </c>
      <c r="G15" s="117">
        <f>SUM(G10:G14)</f>
        <v>8436.560000000001</v>
      </c>
    </row>
    <row r="16" spans="1:7" ht="11.25">
      <c r="A16" s="107"/>
      <c r="B16" s="104"/>
      <c r="C16" s="162"/>
      <c r="D16" s="132"/>
      <c r="E16" s="158"/>
      <c r="F16" s="104"/>
      <c r="G16" s="105"/>
    </row>
    <row r="17" spans="1:7" s="273" customFormat="1" ht="12">
      <c r="A17" s="266"/>
      <c r="B17" s="267" t="s">
        <v>130</v>
      </c>
      <c r="C17" s="268" t="s">
        <v>138</v>
      </c>
      <c r="D17" s="269" t="s">
        <v>135</v>
      </c>
      <c r="E17" s="270"/>
      <c r="F17" s="271" t="s">
        <v>5</v>
      </c>
      <c r="G17" s="272">
        <f>G22</f>
        <v>194.73000000000002</v>
      </c>
    </row>
    <row r="18" spans="1:7" ht="11.25">
      <c r="A18" s="120" t="s">
        <v>1</v>
      </c>
      <c r="B18" s="121" t="s">
        <v>2</v>
      </c>
      <c r="C18" s="161" t="s">
        <v>3</v>
      </c>
      <c r="D18" s="122" t="s">
        <v>4</v>
      </c>
      <c r="E18" s="156" t="s">
        <v>39</v>
      </c>
      <c r="F18" s="122" t="s">
        <v>5</v>
      </c>
      <c r="G18" s="123" t="s">
        <v>51</v>
      </c>
    </row>
    <row r="19" spans="1:7" s="111" customFormat="1" ht="11.25">
      <c r="A19" s="197"/>
      <c r="B19" s="198"/>
      <c r="C19" s="198" t="s">
        <v>131</v>
      </c>
      <c r="D19" s="199"/>
      <c r="E19" s="200"/>
      <c r="F19" s="201"/>
      <c r="G19" s="117"/>
    </row>
    <row r="20" spans="1:7" s="111" customFormat="1" ht="11.25">
      <c r="A20" s="118" t="s">
        <v>119</v>
      </c>
      <c r="B20" s="115" t="s">
        <v>132</v>
      </c>
      <c r="C20" s="116" t="s">
        <v>238</v>
      </c>
      <c r="D20" s="131" t="s">
        <v>134</v>
      </c>
      <c r="E20" s="157">
        <v>1</v>
      </c>
      <c r="F20" s="134">
        <v>107.8</v>
      </c>
      <c r="G20" s="119">
        <f>ROUND(E20*F20,2)</f>
        <v>107.8</v>
      </c>
    </row>
    <row r="21" spans="1:7" s="111" customFormat="1" ht="11.25">
      <c r="A21" s="118" t="s">
        <v>119</v>
      </c>
      <c r="B21" s="115" t="s">
        <v>133</v>
      </c>
      <c r="C21" s="202" t="s">
        <v>136</v>
      </c>
      <c r="D21" s="131" t="s">
        <v>134</v>
      </c>
      <c r="E21" s="157">
        <v>1</v>
      </c>
      <c r="F21" s="134">
        <v>86.93</v>
      </c>
      <c r="G21" s="119">
        <f>ROUND(E21*F21,2)</f>
        <v>86.93</v>
      </c>
    </row>
    <row r="22" spans="1:7" s="111" customFormat="1" ht="11.25">
      <c r="A22" s="118"/>
      <c r="B22" s="115"/>
      <c r="C22" s="116"/>
      <c r="D22" s="115"/>
      <c r="E22" s="157"/>
      <c r="F22" s="113" t="s">
        <v>41</v>
      </c>
      <c r="G22" s="117">
        <f>SUM(G19:G21)</f>
        <v>194.73000000000002</v>
      </c>
    </row>
    <row r="23" spans="1:7" ht="11.25">
      <c r="A23" s="107"/>
      <c r="B23" s="104"/>
      <c r="C23" s="162"/>
      <c r="D23" s="132"/>
      <c r="E23" s="158"/>
      <c r="F23" s="104"/>
      <c r="G23" s="105"/>
    </row>
    <row r="24" spans="1:7" s="273" customFormat="1" ht="12">
      <c r="A24" s="266"/>
      <c r="B24" s="267" t="s">
        <v>139</v>
      </c>
      <c r="C24" s="268" t="s">
        <v>137</v>
      </c>
      <c r="D24" s="269" t="s">
        <v>135</v>
      </c>
      <c r="E24" s="270"/>
      <c r="F24" s="271" t="s">
        <v>5</v>
      </c>
      <c r="G24" s="272">
        <f>G29</f>
        <v>194.73000000000002</v>
      </c>
    </row>
    <row r="25" spans="1:7" ht="11.25">
      <c r="A25" s="120" t="s">
        <v>1</v>
      </c>
      <c r="B25" s="121" t="s">
        <v>2</v>
      </c>
      <c r="C25" s="161" t="s">
        <v>3</v>
      </c>
      <c r="D25" s="122" t="s">
        <v>4</v>
      </c>
      <c r="E25" s="156" t="s">
        <v>39</v>
      </c>
      <c r="F25" s="122" t="s">
        <v>5</v>
      </c>
      <c r="G25" s="123" t="s">
        <v>51</v>
      </c>
    </row>
    <row r="26" spans="1:7" s="111" customFormat="1" ht="11.25">
      <c r="A26" s="197"/>
      <c r="B26" s="198"/>
      <c r="C26" s="198" t="s">
        <v>131</v>
      </c>
      <c r="D26" s="199"/>
      <c r="E26" s="200"/>
      <c r="F26" s="201"/>
      <c r="G26" s="117"/>
    </row>
    <row r="27" spans="1:7" s="111" customFormat="1" ht="11.25">
      <c r="A27" s="118" t="s">
        <v>119</v>
      </c>
      <c r="B27" s="115" t="s">
        <v>132</v>
      </c>
      <c r="C27" s="116" t="s">
        <v>238</v>
      </c>
      <c r="D27" s="131" t="s">
        <v>134</v>
      </c>
      <c r="E27" s="157">
        <v>1</v>
      </c>
      <c r="F27" s="134">
        <v>107.8</v>
      </c>
      <c r="G27" s="119">
        <f>ROUND(E27*F27,2)</f>
        <v>107.8</v>
      </c>
    </row>
    <row r="28" spans="1:7" s="111" customFormat="1" ht="11.25">
      <c r="A28" s="118" t="s">
        <v>119</v>
      </c>
      <c r="B28" s="115" t="s">
        <v>133</v>
      </c>
      <c r="C28" s="202" t="s">
        <v>136</v>
      </c>
      <c r="D28" s="131" t="s">
        <v>134</v>
      </c>
      <c r="E28" s="157">
        <v>1</v>
      </c>
      <c r="F28" s="134">
        <v>86.93</v>
      </c>
      <c r="G28" s="119">
        <f>ROUND(E28*F28,2)</f>
        <v>86.93</v>
      </c>
    </row>
    <row r="29" spans="1:7" s="111" customFormat="1" ht="11.25">
      <c r="A29" s="118"/>
      <c r="B29" s="115"/>
      <c r="C29" s="116"/>
      <c r="D29" s="115"/>
      <c r="E29" s="157"/>
      <c r="F29" s="113" t="s">
        <v>41</v>
      </c>
      <c r="G29" s="117">
        <f>SUM(G26:G28)</f>
        <v>194.73000000000002</v>
      </c>
    </row>
    <row r="30" spans="1:7" ht="11.25">
      <c r="A30" s="107"/>
      <c r="B30" s="104"/>
      <c r="C30" s="162"/>
      <c r="D30" s="132"/>
      <c r="E30" s="158"/>
      <c r="F30" s="104"/>
      <c r="G30" s="105"/>
    </row>
    <row r="31" spans="1:7" s="273" customFormat="1" ht="48">
      <c r="A31" s="266"/>
      <c r="B31" s="267" t="s">
        <v>168</v>
      </c>
      <c r="C31" s="268" t="s">
        <v>177</v>
      </c>
      <c r="D31" s="269" t="s">
        <v>4</v>
      </c>
      <c r="E31" s="270"/>
      <c r="F31" s="271" t="s">
        <v>5</v>
      </c>
      <c r="G31" s="272">
        <f>G38</f>
        <v>7.2700000000000005</v>
      </c>
    </row>
    <row r="32" spans="1:7" ht="11.25">
      <c r="A32" s="120" t="s">
        <v>1</v>
      </c>
      <c r="B32" s="121" t="s">
        <v>2</v>
      </c>
      <c r="C32" s="161" t="s">
        <v>3</v>
      </c>
      <c r="D32" s="122" t="s">
        <v>4</v>
      </c>
      <c r="E32" s="156" t="s">
        <v>39</v>
      </c>
      <c r="F32" s="122" t="s">
        <v>5</v>
      </c>
      <c r="G32" s="123" t="s">
        <v>51</v>
      </c>
    </row>
    <row r="33" spans="1:7" s="111" customFormat="1" ht="33.75">
      <c r="A33" s="118" t="s">
        <v>128</v>
      </c>
      <c r="B33" s="115">
        <v>20078</v>
      </c>
      <c r="C33" s="116" t="s">
        <v>100</v>
      </c>
      <c r="D33" s="131" t="s">
        <v>96</v>
      </c>
      <c r="E33" s="157">
        <v>0.02</v>
      </c>
      <c r="F33" s="134">
        <v>26.69</v>
      </c>
      <c r="G33" s="119">
        <f>ROUND(E33*F33,2)</f>
        <v>0.53</v>
      </c>
    </row>
    <row r="34" spans="1:7" s="111" customFormat="1" ht="22.5">
      <c r="A34" s="118" t="s">
        <v>128</v>
      </c>
      <c r="B34" s="115">
        <v>20084</v>
      </c>
      <c r="C34" s="116" t="s">
        <v>103</v>
      </c>
      <c r="D34" s="131" t="s">
        <v>96</v>
      </c>
      <c r="E34" s="157">
        <v>1</v>
      </c>
      <c r="F34" s="134">
        <v>1.49</v>
      </c>
      <c r="G34" s="119">
        <f>ROUND(E34*F34,2)</f>
        <v>1.49</v>
      </c>
    </row>
    <row r="35" spans="1:7" s="111" customFormat="1" ht="22.5">
      <c r="A35" s="118" t="s">
        <v>128</v>
      </c>
      <c r="B35" s="115">
        <v>834</v>
      </c>
      <c r="C35" s="116" t="s">
        <v>102</v>
      </c>
      <c r="D35" s="131" t="s">
        <v>96</v>
      </c>
      <c r="E35" s="157">
        <v>1</v>
      </c>
      <c r="F35" s="134">
        <v>3.38</v>
      </c>
      <c r="G35" s="119">
        <f>ROUND(E35*F35,2)</f>
        <v>3.38</v>
      </c>
    </row>
    <row r="36" spans="1:7" s="111" customFormat="1" ht="22.5">
      <c r="A36" s="118" t="s">
        <v>104</v>
      </c>
      <c r="B36" s="115">
        <v>88248</v>
      </c>
      <c r="C36" s="116" t="s">
        <v>63</v>
      </c>
      <c r="D36" s="131" t="s">
        <v>60</v>
      </c>
      <c r="E36" s="157">
        <v>0.045</v>
      </c>
      <c r="F36" s="134">
        <v>17.6</v>
      </c>
      <c r="G36" s="119">
        <f>ROUND(E36*F36,2)</f>
        <v>0.79</v>
      </c>
    </row>
    <row r="37" spans="1:7" s="111" customFormat="1" ht="22.5">
      <c r="A37" s="118" t="s">
        <v>104</v>
      </c>
      <c r="B37" s="115">
        <v>88267</v>
      </c>
      <c r="C37" s="116" t="s">
        <v>62</v>
      </c>
      <c r="D37" s="131" t="s">
        <v>60</v>
      </c>
      <c r="E37" s="157">
        <v>0.045</v>
      </c>
      <c r="F37" s="134">
        <v>23.89</v>
      </c>
      <c r="G37" s="119">
        <f>ROUND(E37*F37,2)</f>
        <v>1.08</v>
      </c>
    </row>
    <row r="38" spans="1:7" s="111" customFormat="1" ht="11.25">
      <c r="A38" s="118"/>
      <c r="B38" s="115"/>
      <c r="C38" s="116"/>
      <c r="D38" s="115"/>
      <c r="E38" s="157"/>
      <c r="F38" s="113" t="s">
        <v>41</v>
      </c>
      <c r="G38" s="117">
        <f>SUM(G33:G37)</f>
        <v>7.2700000000000005</v>
      </c>
    </row>
    <row r="39" spans="1:7" ht="11.25">
      <c r="A39" s="107"/>
      <c r="B39" s="104"/>
      <c r="C39" s="162"/>
      <c r="D39" s="132"/>
      <c r="E39" s="158"/>
      <c r="F39" s="104"/>
      <c r="G39" s="105"/>
    </row>
    <row r="40" spans="1:7" ht="11.25">
      <c r="A40" s="107"/>
      <c r="B40" s="104"/>
      <c r="C40" s="162"/>
      <c r="D40" s="132"/>
      <c r="E40" s="158"/>
      <c r="F40" s="104"/>
      <c r="G40" s="105"/>
    </row>
    <row r="41" spans="1:7" ht="12.75" customHeight="1">
      <c r="A41" s="234" t="s">
        <v>37</v>
      </c>
      <c r="B41" s="104"/>
      <c r="C41" s="162"/>
      <c r="D41" s="132"/>
      <c r="E41" s="158"/>
      <c r="F41" s="104"/>
      <c r="G41" s="105"/>
    </row>
    <row r="42" spans="1:7" ht="11.25">
      <c r="A42" s="107" t="str">
        <f>ORÇAMENTO!A189</f>
        <v>SINAPI SC - Não Desonerado: fevereiro/2021</v>
      </c>
      <c r="B42" s="104"/>
      <c r="C42" s="162"/>
      <c r="D42" s="132"/>
      <c r="E42" s="158"/>
      <c r="F42" s="104"/>
      <c r="G42" s="105"/>
    </row>
    <row r="43" spans="1:7" ht="11.25">
      <c r="A43" s="107" t="str">
        <f>ORÇAMENTO!A190</f>
        <v>SICRO SC - Não Desonerado: julho/2020</v>
      </c>
      <c r="B43" s="104"/>
      <c r="C43" s="162"/>
      <c r="D43" s="132"/>
      <c r="E43" s="158"/>
      <c r="F43" s="104"/>
      <c r="G43" s="105"/>
    </row>
    <row r="44" spans="1:7" ht="12" thickBot="1">
      <c r="A44" s="108"/>
      <c r="B44" s="109"/>
      <c r="C44" s="163"/>
      <c r="D44" s="133"/>
      <c r="E44" s="159"/>
      <c r="F44" s="109"/>
      <c r="G44" s="110"/>
    </row>
    <row r="49" spans="5:6" ht="11.25">
      <c r="E49" s="124"/>
      <c r="F49" s="160"/>
    </row>
  </sheetData>
  <sheetProtection/>
  <mergeCells count="1">
    <mergeCell ref="A7:G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74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6.7109375" style="124" customWidth="1"/>
    <col min="2" max="2" width="12.7109375" style="13" customWidth="1"/>
    <col min="3" max="3" width="45.7109375" style="13" customWidth="1"/>
    <col min="4" max="4" width="8.7109375" style="13" customWidth="1"/>
    <col min="5" max="10" width="12.7109375" style="13" customWidth="1"/>
    <col min="11" max="11" width="12.7109375" style="194" customWidth="1"/>
    <col min="12" max="16384" width="9.140625" style="13" customWidth="1"/>
  </cols>
  <sheetData>
    <row r="1" spans="1:11" ht="11.25">
      <c r="A1" s="149"/>
      <c r="B1" s="135"/>
      <c r="C1" s="135"/>
      <c r="D1" s="136"/>
      <c r="E1" s="135"/>
      <c r="F1" s="135"/>
      <c r="G1" s="137"/>
      <c r="H1" s="137"/>
      <c r="I1" s="137"/>
      <c r="J1" s="102"/>
      <c r="K1" s="192"/>
    </row>
    <row r="2" spans="1:11" ht="11.25">
      <c r="A2" s="150"/>
      <c r="B2" s="140" t="s">
        <v>12</v>
      </c>
      <c r="C2" s="141" t="str">
        <f>QUANTITATIVO!C2</f>
        <v>UPE Pinguinho De Gente</v>
      </c>
      <c r="D2" s="141"/>
      <c r="E2" s="145"/>
      <c r="F2" s="140" t="s">
        <v>15</v>
      </c>
      <c r="G2" s="240" t="str">
        <f>QUANTITATIVO!G2</f>
        <v>FEVEREIRO/2021</v>
      </c>
      <c r="H2" s="142"/>
      <c r="I2" s="142"/>
      <c r="J2" s="104"/>
      <c r="K2" s="193"/>
    </row>
    <row r="3" spans="1:11" ht="11.25">
      <c r="A3" s="150"/>
      <c r="B3" s="140" t="s">
        <v>13</v>
      </c>
      <c r="C3" s="141" t="str">
        <f>QUANTITATIVO!C3</f>
        <v>Fundo Municipal de Educação - FMDE</v>
      </c>
      <c r="D3" s="141"/>
      <c r="E3" s="145"/>
      <c r="F3" s="140" t="s">
        <v>16</v>
      </c>
      <c r="G3" s="106">
        <v>0.22</v>
      </c>
      <c r="H3" s="142"/>
      <c r="I3" s="142"/>
      <c r="J3" s="104"/>
      <c r="K3" s="193"/>
    </row>
    <row r="4" spans="1:11" ht="11.25">
      <c r="A4" s="150"/>
      <c r="B4" s="140" t="s">
        <v>50</v>
      </c>
      <c r="C4" s="141" t="str">
        <f>QUANTITATIVO!C4</f>
        <v>32.257.384/0001-19</v>
      </c>
      <c r="D4" s="141"/>
      <c r="E4" s="145"/>
      <c r="F4" s="140"/>
      <c r="G4" s="144"/>
      <c r="H4" s="142"/>
      <c r="I4" s="142"/>
      <c r="J4" s="104"/>
      <c r="K4" s="193"/>
    </row>
    <row r="5" spans="1:11" ht="11.25">
      <c r="A5" s="150"/>
      <c r="B5" s="140" t="s">
        <v>14</v>
      </c>
      <c r="C5" s="141" t="str">
        <f>COMPOSIÇÕES!C5</f>
        <v>Rua Helmuth Nau, 77, bairro dos Estados, Timbó - SC</v>
      </c>
      <c r="D5" s="141"/>
      <c r="E5" s="145"/>
      <c r="F5" s="140"/>
      <c r="G5" s="144"/>
      <c r="H5" s="142"/>
      <c r="I5" s="142"/>
      <c r="J5" s="104"/>
      <c r="K5" s="193"/>
    </row>
    <row r="6" spans="1:11" ht="12" thickBot="1">
      <c r="A6" s="151"/>
      <c r="B6" s="145"/>
      <c r="C6" s="145"/>
      <c r="D6" s="141"/>
      <c r="E6" s="145"/>
      <c r="F6" s="145"/>
      <c r="G6" s="142"/>
      <c r="H6" s="142"/>
      <c r="I6" s="142"/>
      <c r="J6" s="104"/>
      <c r="K6" s="193"/>
    </row>
    <row r="7" spans="1:11" ht="16.5" thickBot="1">
      <c r="A7" s="376" t="s">
        <v>105</v>
      </c>
      <c r="B7" s="377"/>
      <c r="C7" s="377"/>
      <c r="D7" s="377"/>
      <c r="E7" s="377"/>
      <c r="F7" s="377"/>
      <c r="G7" s="377"/>
      <c r="H7" s="377"/>
      <c r="I7" s="389"/>
      <c r="J7" s="389"/>
      <c r="K7" s="378"/>
    </row>
    <row r="8" spans="1:11" s="1" customFormat="1" ht="12">
      <c r="A8" s="393" t="s">
        <v>228</v>
      </c>
      <c r="B8" s="395" t="s">
        <v>2</v>
      </c>
      <c r="C8" s="395" t="s">
        <v>3</v>
      </c>
      <c r="D8" s="387" t="s">
        <v>4</v>
      </c>
      <c r="E8" s="392" t="s">
        <v>109</v>
      </c>
      <c r="F8" s="392"/>
      <c r="G8" s="392" t="s">
        <v>110</v>
      </c>
      <c r="H8" s="392"/>
      <c r="I8" s="392" t="s">
        <v>111</v>
      </c>
      <c r="J8" s="392"/>
      <c r="K8" s="390" t="s">
        <v>108</v>
      </c>
    </row>
    <row r="9" spans="1:11" s="1" customFormat="1" ht="12">
      <c r="A9" s="394"/>
      <c r="B9" s="396"/>
      <c r="C9" s="396"/>
      <c r="D9" s="388"/>
      <c r="E9" s="338" t="s">
        <v>106</v>
      </c>
      <c r="F9" s="128" t="s">
        <v>107</v>
      </c>
      <c r="G9" s="338" t="s">
        <v>106</v>
      </c>
      <c r="H9" s="128" t="s">
        <v>107</v>
      </c>
      <c r="I9" s="338" t="s">
        <v>106</v>
      </c>
      <c r="J9" s="128" t="s">
        <v>107</v>
      </c>
      <c r="K9" s="391"/>
    </row>
    <row r="10" spans="1:11" s="111" customFormat="1" ht="22.5">
      <c r="A10" s="265">
        <v>1</v>
      </c>
      <c r="B10" s="60" t="s">
        <v>483</v>
      </c>
      <c r="C10" s="277" t="s">
        <v>203</v>
      </c>
      <c r="D10" s="60" t="s">
        <v>4</v>
      </c>
      <c r="E10" s="195" t="s">
        <v>199</v>
      </c>
      <c r="F10" s="196">
        <v>17.45</v>
      </c>
      <c r="G10" s="195" t="s">
        <v>200</v>
      </c>
      <c r="H10" s="196">
        <v>25.75</v>
      </c>
      <c r="I10" s="195" t="s">
        <v>232</v>
      </c>
      <c r="J10" s="196">
        <v>15.03</v>
      </c>
      <c r="K10" s="117">
        <f>IF((MEDIAN(F10,H10,J10)=0),(LARGE(E10:J10,1)),(MEDIAN(F10,H10,J10)))</f>
        <v>17.45</v>
      </c>
    </row>
    <row r="11" spans="1:11" s="111" customFormat="1" ht="11.25">
      <c r="A11" s="265">
        <v>2</v>
      </c>
      <c r="B11" s="60" t="s">
        <v>112</v>
      </c>
      <c r="C11" s="277" t="s">
        <v>456</v>
      </c>
      <c r="D11" s="60" t="s">
        <v>4</v>
      </c>
      <c r="E11" s="195" t="s">
        <v>458</v>
      </c>
      <c r="F11" s="196">
        <v>190.65</v>
      </c>
      <c r="G11" s="195" t="s">
        <v>459</v>
      </c>
      <c r="H11" s="196">
        <v>169</v>
      </c>
      <c r="I11" s="195"/>
      <c r="J11" s="196"/>
      <c r="K11" s="117">
        <f>IF((MEDIAN(F11,H11,J11)=0),(LARGE(E11:J11,1)),(MEDIAN(F11,H11,J11)))</f>
        <v>179.825</v>
      </c>
    </row>
    <row r="12" spans="1:11" s="111" customFormat="1" ht="11.25">
      <c r="A12" s="265">
        <v>3</v>
      </c>
      <c r="B12" s="60" t="s">
        <v>484</v>
      </c>
      <c r="C12" s="277" t="s">
        <v>457</v>
      </c>
      <c r="D12" s="60" t="s">
        <v>4</v>
      </c>
      <c r="E12" s="195" t="s">
        <v>458</v>
      </c>
      <c r="F12" s="196">
        <v>30.29</v>
      </c>
      <c r="G12" s="195" t="s">
        <v>459</v>
      </c>
      <c r="H12" s="196">
        <v>78</v>
      </c>
      <c r="I12" s="195" t="s">
        <v>461</v>
      </c>
      <c r="J12" s="196">
        <v>49</v>
      </c>
      <c r="K12" s="117">
        <f>IF((MEDIAN(F12,H12,J12)=0),(LARGE(E12:J12,1)),(MEDIAN(F12,H12,J12)))</f>
        <v>49</v>
      </c>
    </row>
    <row r="13" spans="1:11" s="111" customFormat="1" ht="11.25">
      <c r="A13" s="265">
        <v>4</v>
      </c>
      <c r="B13" s="60" t="s">
        <v>485</v>
      </c>
      <c r="C13" s="277" t="s">
        <v>488</v>
      </c>
      <c r="D13" s="60" t="s">
        <v>4</v>
      </c>
      <c r="E13" s="195" t="s">
        <v>458</v>
      </c>
      <c r="F13" s="196">
        <v>432.47</v>
      </c>
      <c r="G13" s="195" t="s">
        <v>496</v>
      </c>
      <c r="H13" s="196">
        <v>540</v>
      </c>
      <c r="I13" s="195"/>
      <c r="J13" s="196"/>
      <c r="K13" s="117">
        <f>IF((MEDIAN(F13,H13,J13)=0),(LARGE(E13:J13,1)),(MEDIAN(F13,H13,J13)))</f>
        <v>486.235</v>
      </c>
    </row>
    <row r="14" spans="1:11" s="111" customFormat="1" ht="11.25">
      <c r="A14" s="265">
        <v>5</v>
      </c>
      <c r="B14" s="60" t="s">
        <v>486</v>
      </c>
      <c r="C14" s="277" t="s">
        <v>460</v>
      </c>
      <c r="D14" s="60" t="s">
        <v>4</v>
      </c>
      <c r="E14" s="195" t="s">
        <v>458</v>
      </c>
      <c r="F14" s="196">
        <v>2.29</v>
      </c>
      <c r="G14" s="195" t="s">
        <v>459</v>
      </c>
      <c r="H14" s="196">
        <v>2</v>
      </c>
      <c r="I14" s="195" t="s">
        <v>461</v>
      </c>
      <c r="J14" s="196">
        <v>3.9</v>
      </c>
      <c r="K14" s="117">
        <f>IF((MEDIAN(F14,H14,J14)=0),(LARGE(E14:J14,1)),(MEDIAN(F14,H14,J14)))</f>
        <v>2.29</v>
      </c>
    </row>
    <row r="15" spans="1:11" s="111" customFormat="1" ht="22.5">
      <c r="A15" s="265">
        <v>6</v>
      </c>
      <c r="B15" s="60" t="s">
        <v>538</v>
      </c>
      <c r="C15" s="277" t="s">
        <v>570</v>
      </c>
      <c r="D15" s="60" t="s">
        <v>4</v>
      </c>
      <c r="E15" s="195" t="s">
        <v>540</v>
      </c>
      <c r="F15" s="196">
        <v>4990</v>
      </c>
      <c r="G15" s="195" t="s">
        <v>541</v>
      </c>
      <c r="H15" s="196">
        <v>3450</v>
      </c>
      <c r="I15" s="195"/>
      <c r="J15" s="196"/>
      <c r="K15" s="117">
        <f>IF((MEDIAN(F15,H15,J15)=0),(LARGE(E15:J15,1)),(MEDIAN(F15,H15,J15)))</f>
        <v>4220</v>
      </c>
    </row>
    <row r="16" spans="1:11" s="111" customFormat="1" ht="22.5">
      <c r="A16" s="265">
        <v>7</v>
      </c>
      <c r="B16" s="60" t="s">
        <v>539</v>
      </c>
      <c r="C16" s="277" t="s">
        <v>571</v>
      </c>
      <c r="D16" s="60" t="s">
        <v>4</v>
      </c>
      <c r="E16" s="195" t="s">
        <v>540</v>
      </c>
      <c r="F16" s="196">
        <v>2090</v>
      </c>
      <c r="G16" s="195" t="s">
        <v>541</v>
      </c>
      <c r="H16" s="196">
        <v>1550</v>
      </c>
      <c r="I16" s="195"/>
      <c r="J16" s="196"/>
      <c r="K16" s="117">
        <f>IF((MEDIAN(F16,H16,J16)=0),(LARGE(E16:J16,1)),(MEDIAN(F16,H16,J16)))</f>
        <v>1820</v>
      </c>
    </row>
    <row r="17" spans="1:11" s="111" customFormat="1" ht="22.5">
      <c r="A17" s="265">
        <v>8</v>
      </c>
      <c r="B17" s="60" t="s">
        <v>573</v>
      </c>
      <c r="C17" s="277" t="s">
        <v>572</v>
      </c>
      <c r="D17" s="60" t="s">
        <v>4</v>
      </c>
      <c r="E17" s="195" t="s">
        <v>540</v>
      </c>
      <c r="F17" s="196">
        <v>2500</v>
      </c>
      <c r="G17" s="195" t="s">
        <v>541</v>
      </c>
      <c r="H17" s="196">
        <v>2199</v>
      </c>
      <c r="I17" s="195"/>
      <c r="J17" s="196"/>
      <c r="K17" s="117">
        <f>IF((MEDIAN(F17,H17,J17)=0),(LARGE(E17:J17,1)),(MEDIAN(F17,H17,J17)))</f>
        <v>2349.5</v>
      </c>
    </row>
    <row r="18" spans="1:15" s="111" customFormat="1" ht="11.25">
      <c r="A18" s="125"/>
      <c r="B18" s="112"/>
      <c r="C18" s="274"/>
      <c r="D18" s="112"/>
      <c r="E18" s="275"/>
      <c r="F18" s="127"/>
      <c r="G18" s="275"/>
      <c r="H18" s="127"/>
      <c r="I18" s="275"/>
      <c r="J18" s="127"/>
      <c r="K18" s="191"/>
      <c r="O18" s="322"/>
    </row>
    <row r="19" spans="1:15" s="111" customFormat="1" ht="11.25">
      <c r="A19" s="125"/>
      <c r="B19" s="112"/>
      <c r="C19" s="274"/>
      <c r="D19" s="112"/>
      <c r="E19" s="275"/>
      <c r="F19" s="127"/>
      <c r="G19" s="275"/>
      <c r="H19" s="127"/>
      <c r="I19" s="275"/>
      <c r="J19" s="127"/>
      <c r="K19" s="191"/>
      <c r="O19" s="323"/>
    </row>
    <row r="20" spans="1:11" ht="11.25">
      <c r="A20" s="125"/>
      <c r="B20" s="129" t="s">
        <v>113</v>
      </c>
      <c r="C20" s="176" t="s">
        <v>201</v>
      </c>
      <c r="D20" s="129" t="s">
        <v>113</v>
      </c>
      <c r="E20" s="104" t="s">
        <v>202</v>
      </c>
      <c r="F20" s="104"/>
      <c r="G20" s="126"/>
      <c r="H20" s="129" t="s">
        <v>113</v>
      </c>
      <c r="I20" s="130" t="s">
        <v>233</v>
      </c>
      <c r="J20" s="127"/>
      <c r="K20" s="191"/>
    </row>
    <row r="21" spans="1:11" ht="11.25">
      <c r="A21" s="125"/>
      <c r="B21" s="129" t="s">
        <v>194</v>
      </c>
      <c r="C21" s="176" t="s">
        <v>221</v>
      </c>
      <c r="D21" s="129" t="s">
        <v>194</v>
      </c>
      <c r="E21" s="104" t="s">
        <v>224</v>
      </c>
      <c r="F21" s="104"/>
      <c r="G21" s="126"/>
      <c r="H21" s="129" t="s">
        <v>194</v>
      </c>
      <c r="I21" s="130" t="s">
        <v>234</v>
      </c>
      <c r="J21" s="127"/>
      <c r="K21" s="191"/>
    </row>
    <row r="22" spans="1:11" ht="11.25">
      <c r="A22" s="125"/>
      <c r="B22" s="129" t="s">
        <v>114</v>
      </c>
      <c r="C22" s="176" t="s">
        <v>222</v>
      </c>
      <c r="D22" s="129" t="s">
        <v>114</v>
      </c>
      <c r="E22" s="104" t="s">
        <v>225</v>
      </c>
      <c r="F22" s="104"/>
      <c r="G22" s="126"/>
      <c r="H22" s="129" t="s">
        <v>114</v>
      </c>
      <c r="I22" s="130" t="s">
        <v>235</v>
      </c>
      <c r="J22" s="127"/>
      <c r="K22" s="191"/>
    </row>
    <row r="23" spans="1:11" ht="11.25">
      <c r="A23" s="125"/>
      <c r="B23" s="129" t="s">
        <v>115</v>
      </c>
      <c r="C23" s="176" t="s">
        <v>223</v>
      </c>
      <c r="D23" s="129" t="s">
        <v>115</v>
      </c>
      <c r="E23" s="104" t="s">
        <v>226</v>
      </c>
      <c r="F23" s="104"/>
      <c r="G23" s="126"/>
      <c r="H23" s="129" t="s">
        <v>115</v>
      </c>
      <c r="I23" s="130" t="s">
        <v>236</v>
      </c>
      <c r="J23" s="127"/>
      <c r="K23" s="191"/>
    </row>
    <row r="24" spans="1:11" ht="15">
      <c r="A24" s="125"/>
      <c r="B24" s="129" t="s">
        <v>195</v>
      </c>
      <c r="C24" s="176" t="s">
        <v>196</v>
      </c>
      <c r="D24" s="129" t="s">
        <v>195</v>
      </c>
      <c r="E24" s="104" t="s">
        <v>196</v>
      </c>
      <c r="F24" s="104"/>
      <c r="G24" s="126"/>
      <c r="H24" s="129" t="s">
        <v>195</v>
      </c>
      <c r="I24" s="190" t="s">
        <v>237</v>
      </c>
      <c r="J24" s="127"/>
      <c r="K24" s="191"/>
    </row>
    <row r="25" spans="1:11" ht="11.25">
      <c r="A25" s="125"/>
      <c r="B25" s="129" t="s">
        <v>116</v>
      </c>
      <c r="C25" s="176" t="s">
        <v>196</v>
      </c>
      <c r="D25" s="129" t="s">
        <v>116</v>
      </c>
      <c r="E25" s="104" t="s">
        <v>501</v>
      </c>
      <c r="F25" s="104"/>
      <c r="G25" s="126"/>
      <c r="H25" s="129" t="s">
        <v>116</v>
      </c>
      <c r="I25" s="130" t="s">
        <v>502</v>
      </c>
      <c r="J25" s="127"/>
      <c r="K25" s="191"/>
    </row>
    <row r="26" spans="1:11" ht="11.25">
      <c r="A26" s="125"/>
      <c r="B26" s="129" t="s">
        <v>117</v>
      </c>
      <c r="C26" s="177">
        <v>44204</v>
      </c>
      <c r="D26" s="129" t="s">
        <v>117</v>
      </c>
      <c r="E26" s="177">
        <v>44204</v>
      </c>
      <c r="F26" s="177"/>
      <c r="G26" s="126"/>
      <c r="H26" s="129" t="s">
        <v>117</v>
      </c>
      <c r="I26" s="177">
        <v>44207</v>
      </c>
      <c r="J26" s="127"/>
      <c r="K26" s="191"/>
    </row>
    <row r="27" spans="1:11" ht="11.25">
      <c r="A27" s="125"/>
      <c r="B27" s="112"/>
      <c r="C27" s="175"/>
      <c r="D27" s="112"/>
      <c r="E27" s="126"/>
      <c r="F27" s="127"/>
      <c r="G27" s="126"/>
      <c r="H27" s="129"/>
      <c r="I27" s="176"/>
      <c r="J27" s="127"/>
      <c r="K27" s="191"/>
    </row>
    <row r="28" spans="1:11" ht="11.25">
      <c r="A28" s="125"/>
      <c r="B28" s="112"/>
      <c r="C28" s="175"/>
      <c r="D28" s="112"/>
      <c r="E28" s="126"/>
      <c r="F28" s="127"/>
      <c r="G28" s="126"/>
      <c r="H28" s="129"/>
      <c r="I28" s="176"/>
      <c r="J28" s="127"/>
      <c r="K28" s="191"/>
    </row>
    <row r="29" spans="1:11" ht="11.25">
      <c r="A29" s="125"/>
      <c r="B29" s="112"/>
      <c r="C29" s="175"/>
      <c r="D29" s="112"/>
      <c r="E29" s="126"/>
      <c r="F29" s="127"/>
      <c r="G29" s="126"/>
      <c r="H29" s="129"/>
      <c r="I29" s="176"/>
      <c r="J29" s="127"/>
      <c r="K29" s="191"/>
    </row>
    <row r="30" spans="1:11" ht="11.25">
      <c r="A30" s="125"/>
      <c r="B30" s="129" t="s">
        <v>113</v>
      </c>
      <c r="C30" s="176" t="s">
        <v>462</v>
      </c>
      <c r="D30" s="129" t="s">
        <v>113</v>
      </c>
      <c r="E30" s="104" t="s">
        <v>466</v>
      </c>
      <c r="F30" s="104"/>
      <c r="G30" s="126"/>
      <c r="H30" s="129" t="s">
        <v>113</v>
      </c>
      <c r="I30" s="130" t="s">
        <v>470</v>
      </c>
      <c r="J30" s="127"/>
      <c r="K30" s="191"/>
    </row>
    <row r="31" spans="1:11" ht="11.25">
      <c r="A31" s="125"/>
      <c r="B31" s="129" t="s">
        <v>194</v>
      </c>
      <c r="C31" s="176" t="s">
        <v>463</v>
      </c>
      <c r="D31" s="129" t="s">
        <v>194</v>
      </c>
      <c r="E31" s="104" t="s">
        <v>467</v>
      </c>
      <c r="F31" s="104"/>
      <c r="G31" s="126"/>
      <c r="H31" s="129" t="s">
        <v>194</v>
      </c>
      <c r="I31" s="130" t="s">
        <v>471</v>
      </c>
      <c r="J31" s="127"/>
      <c r="K31" s="191"/>
    </row>
    <row r="32" spans="1:11" ht="11.25">
      <c r="A32" s="125"/>
      <c r="B32" s="129" t="s">
        <v>114</v>
      </c>
      <c r="C32" s="176" t="s">
        <v>464</v>
      </c>
      <c r="D32" s="129" t="s">
        <v>114</v>
      </c>
      <c r="E32" s="104" t="s">
        <v>468</v>
      </c>
      <c r="F32" s="104"/>
      <c r="G32" s="126"/>
      <c r="H32" s="129" t="s">
        <v>114</v>
      </c>
      <c r="I32" s="130" t="s">
        <v>472</v>
      </c>
      <c r="J32" s="127"/>
      <c r="K32" s="191"/>
    </row>
    <row r="33" spans="1:11" ht="11.25">
      <c r="A33" s="125"/>
      <c r="B33" s="129" t="s">
        <v>115</v>
      </c>
      <c r="C33" s="176" t="s">
        <v>465</v>
      </c>
      <c r="D33" s="129" t="s">
        <v>115</v>
      </c>
      <c r="E33" s="104" t="s">
        <v>469</v>
      </c>
      <c r="F33" s="104"/>
      <c r="G33" s="126"/>
      <c r="H33" s="129" t="s">
        <v>115</v>
      </c>
      <c r="I33" s="130" t="s">
        <v>473</v>
      </c>
      <c r="J33" s="127"/>
      <c r="K33" s="191"/>
    </row>
    <row r="34" spans="1:11" ht="15">
      <c r="A34" s="125"/>
      <c r="B34" s="129" t="s">
        <v>195</v>
      </c>
      <c r="C34" s="176" t="s">
        <v>196</v>
      </c>
      <c r="D34" s="129" t="s">
        <v>195</v>
      </c>
      <c r="E34" s="104" t="s">
        <v>196</v>
      </c>
      <c r="F34" s="104"/>
      <c r="G34" s="126"/>
      <c r="H34" s="129" t="s">
        <v>195</v>
      </c>
      <c r="I34" s="190" t="s">
        <v>196</v>
      </c>
      <c r="J34" s="127"/>
      <c r="K34" s="191"/>
    </row>
    <row r="35" spans="1:11" ht="11.25">
      <c r="A35" s="125"/>
      <c r="B35" s="129" t="s">
        <v>116</v>
      </c>
      <c r="C35" s="176" t="s">
        <v>474</v>
      </c>
      <c r="D35" s="129" t="s">
        <v>116</v>
      </c>
      <c r="E35" s="104" t="s">
        <v>475</v>
      </c>
      <c r="F35" s="104"/>
      <c r="G35" s="126"/>
      <c r="H35" s="129" t="s">
        <v>116</v>
      </c>
      <c r="I35" s="130" t="s">
        <v>476</v>
      </c>
      <c r="J35" s="127"/>
      <c r="K35" s="191"/>
    </row>
    <row r="36" spans="1:11" ht="11.25">
      <c r="A36" s="125"/>
      <c r="B36" s="129" t="s">
        <v>117</v>
      </c>
      <c r="C36" s="177">
        <v>44228</v>
      </c>
      <c r="D36" s="129" t="s">
        <v>117</v>
      </c>
      <c r="E36" s="177">
        <v>44228</v>
      </c>
      <c r="F36" s="177"/>
      <c r="G36" s="126"/>
      <c r="H36" s="129" t="s">
        <v>117</v>
      </c>
      <c r="I36" s="177">
        <v>44228</v>
      </c>
      <c r="J36" s="127"/>
      <c r="K36" s="191"/>
    </row>
    <row r="37" spans="1:11" ht="11.25">
      <c r="A37" s="289"/>
      <c r="B37" s="104"/>
      <c r="C37" s="104"/>
      <c r="D37" s="104"/>
      <c r="E37" s="104"/>
      <c r="F37" s="104"/>
      <c r="G37" s="104"/>
      <c r="H37" s="104"/>
      <c r="I37" s="104"/>
      <c r="J37" s="104"/>
      <c r="K37" s="193"/>
    </row>
    <row r="38" spans="1:11" ht="11.25">
      <c r="A38" s="289"/>
      <c r="B38" s="104"/>
      <c r="C38" s="104"/>
      <c r="D38" s="104"/>
      <c r="E38" s="104"/>
      <c r="F38" s="104"/>
      <c r="G38" s="104"/>
      <c r="H38" s="104"/>
      <c r="I38" s="104"/>
      <c r="J38" s="104"/>
      <c r="K38" s="193"/>
    </row>
    <row r="39" spans="1:11" ht="11.25">
      <c r="A39" s="125"/>
      <c r="B39" s="129" t="s">
        <v>113</v>
      </c>
      <c r="C39" s="176" t="s">
        <v>497</v>
      </c>
      <c r="D39" s="129" t="s">
        <v>113</v>
      </c>
      <c r="E39" s="176" t="s">
        <v>542</v>
      </c>
      <c r="F39" s="104"/>
      <c r="G39" s="104"/>
      <c r="H39" s="129" t="s">
        <v>113</v>
      </c>
      <c r="I39" s="176" t="s">
        <v>547</v>
      </c>
      <c r="J39" s="104"/>
      <c r="K39" s="193"/>
    </row>
    <row r="40" spans="1:11" ht="11.25">
      <c r="A40" s="125"/>
      <c r="B40" s="129" t="s">
        <v>194</v>
      </c>
      <c r="C40" s="176" t="s">
        <v>498</v>
      </c>
      <c r="D40" s="129" t="s">
        <v>194</v>
      </c>
      <c r="E40" s="176" t="s">
        <v>543</v>
      </c>
      <c r="F40" s="104"/>
      <c r="G40" s="104"/>
      <c r="H40" s="129" t="s">
        <v>194</v>
      </c>
      <c r="I40" s="176" t="s">
        <v>548</v>
      </c>
      <c r="J40" s="104"/>
      <c r="K40" s="193"/>
    </row>
    <row r="41" spans="1:11" ht="11.25">
      <c r="A41" s="125"/>
      <c r="B41" s="129" t="s">
        <v>114</v>
      </c>
      <c r="C41" s="176" t="s">
        <v>499</v>
      </c>
      <c r="D41" s="129" t="s">
        <v>114</v>
      </c>
      <c r="E41" s="176" t="s">
        <v>544</v>
      </c>
      <c r="F41" s="104"/>
      <c r="G41" s="104"/>
      <c r="H41" s="129" t="s">
        <v>114</v>
      </c>
      <c r="I41" s="176" t="s">
        <v>549</v>
      </c>
      <c r="J41" s="104"/>
      <c r="K41" s="193"/>
    </row>
    <row r="42" spans="1:11" ht="11.25">
      <c r="A42" s="125"/>
      <c r="B42" s="129" t="s">
        <v>115</v>
      </c>
      <c r="C42" s="176" t="s">
        <v>500</v>
      </c>
      <c r="D42" s="129" t="s">
        <v>115</v>
      </c>
      <c r="E42" s="176" t="s">
        <v>545</v>
      </c>
      <c r="F42" s="104"/>
      <c r="G42" s="104"/>
      <c r="H42" s="129" t="s">
        <v>115</v>
      </c>
      <c r="I42" s="176" t="s">
        <v>500</v>
      </c>
      <c r="J42" s="104"/>
      <c r="K42" s="193"/>
    </row>
    <row r="43" spans="1:11" ht="11.25">
      <c r="A43" s="125"/>
      <c r="B43" s="129" t="s">
        <v>195</v>
      </c>
      <c r="C43" s="176" t="s">
        <v>196</v>
      </c>
      <c r="D43" s="129" t="s">
        <v>195</v>
      </c>
      <c r="E43" s="176" t="s">
        <v>196</v>
      </c>
      <c r="F43" s="104"/>
      <c r="G43" s="104"/>
      <c r="H43" s="129" t="s">
        <v>195</v>
      </c>
      <c r="I43" s="176" t="s">
        <v>196</v>
      </c>
      <c r="J43" s="104"/>
      <c r="K43" s="193"/>
    </row>
    <row r="44" spans="1:11" ht="11.25">
      <c r="A44" s="125"/>
      <c r="B44" s="129" t="s">
        <v>116</v>
      </c>
      <c r="C44" s="176" t="s">
        <v>503</v>
      </c>
      <c r="D44" s="129" t="s">
        <v>116</v>
      </c>
      <c r="E44" s="176" t="s">
        <v>546</v>
      </c>
      <c r="F44" s="104"/>
      <c r="G44" s="104"/>
      <c r="H44" s="129" t="s">
        <v>116</v>
      </c>
      <c r="I44" s="176" t="s">
        <v>196</v>
      </c>
      <c r="J44" s="104"/>
      <c r="K44" s="193"/>
    </row>
    <row r="45" spans="1:11" ht="11.25">
      <c r="A45" s="125"/>
      <c r="B45" s="129" t="s">
        <v>117</v>
      </c>
      <c r="C45" s="177">
        <v>44228</v>
      </c>
      <c r="D45" s="129" t="s">
        <v>117</v>
      </c>
      <c r="E45" s="177">
        <v>44228</v>
      </c>
      <c r="F45" s="104"/>
      <c r="G45" s="104"/>
      <c r="H45" s="129" t="s">
        <v>117</v>
      </c>
      <c r="I45" s="177">
        <v>44228</v>
      </c>
      <c r="J45" s="104"/>
      <c r="K45" s="193"/>
    </row>
    <row r="46" spans="1:11" ht="11.25">
      <c r="A46" s="289"/>
      <c r="B46" s="104"/>
      <c r="C46" s="104"/>
      <c r="D46" s="104"/>
      <c r="E46" s="104"/>
      <c r="F46" s="104"/>
      <c r="G46" s="104"/>
      <c r="H46" s="104"/>
      <c r="I46" s="104"/>
      <c r="J46" s="104"/>
      <c r="K46" s="193"/>
    </row>
    <row r="47" spans="1:11" ht="11.25">
      <c r="A47" s="289"/>
      <c r="B47" s="104"/>
      <c r="C47" s="104"/>
      <c r="D47" s="104"/>
      <c r="E47" s="104"/>
      <c r="F47" s="104"/>
      <c r="G47" s="104"/>
      <c r="H47" s="104"/>
      <c r="I47" s="104"/>
      <c r="J47" s="104"/>
      <c r="K47" s="193"/>
    </row>
    <row r="48" spans="1:11" ht="11.25">
      <c r="A48" s="289"/>
      <c r="B48" s="104"/>
      <c r="C48" s="104"/>
      <c r="D48" s="104"/>
      <c r="E48" s="104"/>
      <c r="F48" s="104"/>
      <c r="G48" s="104"/>
      <c r="H48" s="104"/>
      <c r="I48" s="104"/>
      <c r="J48" s="104"/>
      <c r="K48" s="193"/>
    </row>
    <row r="49" spans="1:11" ht="11.25">
      <c r="A49" s="289"/>
      <c r="B49" s="104"/>
      <c r="C49" s="104"/>
      <c r="D49" s="104"/>
      <c r="E49" s="104"/>
      <c r="F49" s="104"/>
      <c r="G49" s="104"/>
      <c r="H49" s="104"/>
      <c r="I49" s="104"/>
      <c r="J49" s="104"/>
      <c r="K49" s="193"/>
    </row>
    <row r="50" spans="1:11" ht="11.25">
      <c r="A50" s="289"/>
      <c r="B50" s="104"/>
      <c r="C50" s="104"/>
      <c r="D50" s="104"/>
      <c r="E50" s="104"/>
      <c r="F50" s="104"/>
      <c r="G50" s="104"/>
      <c r="H50" s="104"/>
      <c r="I50" s="104"/>
      <c r="J50" s="104"/>
      <c r="K50" s="193"/>
    </row>
    <row r="51" spans="1:11" ht="11.25">
      <c r="A51" s="289"/>
      <c r="B51" s="104"/>
      <c r="C51" s="104"/>
      <c r="D51" s="104"/>
      <c r="E51" s="104"/>
      <c r="F51" s="104"/>
      <c r="G51" s="104"/>
      <c r="H51" s="104"/>
      <c r="I51" s="104"/>
      <c r="J51" s="104"/>
      <c r="K51" s="193"/>
    </row>
    <row r="52" spans="1:11" ht="11.25">
      <c r="A52" s="289"/>
      <c r="B52" s="104"/>
      <c r="C52" s="104"/>
      <c r="D52" s="104"/>
      <c r="E52" s="104"/>
      <c r="F52" s="104"/>
      <c r="G52" s="104"/>
      <c r="H52" s="104"/>
      <c r="I52" s="104"/>
      <c r="J52" s="104"/>
      <c r="K52" s="193"/>
    </row>
    <row r="53" spans="1:11" ht="12" thickBot="1">
      <c r="A53" s="290"/>
      <c r="B53" s="109"/>
      <c r="C53" s="109"/>
      <c r="D53" s="109"/>
      <c r="E53" s="109"/>
      <c r="F53" s="109"/>
      <c r="G53" s="109"/>
      <c r="H53" s="109"/>
      <c r="I53" s="109"/>
      <c r="J53" s="109"/>
      <c r="K53" s="291"/>
    </row>
  </sheetData>
  <sheetProtection/>
  <mergeCells count="9">
    <mergeCell ref="D8:D9"/>
    <mergeCell ref="A7:K7"/>
    <mergeCell ref="K8:K9"/>
    <mergeCell ref="E8:F8"/>
    <mergeCell ref="G8:H8"/>
    <mergeCell ref="I8:J8"/>
    <mergeCell ref="A8:A9"/>
    <mergeCell ref="B8:B9"/>
    <mergeCell ref="C8:C9"/>
  </mergeCells>
  <hyperlinks>
    <hyperlink ref="I24" r:id="rId1" display="ap@apmateriais.com.br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6" r:id="rId2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8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9.140625" style="13" customWidth="1"/>
    <col min="2" max="2" width="14.140625" style="124" bestFit="1" customWidth="1"/>
    <col min="3" max="3" width="42.8515625" style="13" customWidth="1"/>
    <col min="4" max="4" width="45.7109375" style="13" customWidth="1"/>
    <col min="5" max="5" width="11.8515625" style="13" bestFit="1" customWidth="1"/>
    <col min="6" max="6" width="13.421875" style="13" bestFit="1" customWidth="1"/>
    <col min="7" max="8" width="12.140625" style="13" bestFit="1" customWidth="1"/>
    <col min="9" max="16384" width="9.140625" style="13" customWidth="1"/>
  </cols>
  <sheetData>
    <row r="1" ht="12" thickBot="1"/>
    <row r="2" spans="2:8" ht="11.25">
      <c r="B2" s="346" t="s">
        <v>12</v>
      </c>
      <c r="C2" s="69" t="str">
        <f>QUANTITATIVO!C2</f>
        <v>UPE Pinguinho De Gente</v>
      </c>
      <c r="D2" s="347"/>
      <c r="E2" s="348" t="str">
        <f>QUANTITATIVO!F2</f>
        <v>DATA BASE:</v>
      </c>
      <c r="F2" s="349" t="str">
        <f>QUANTITATIVO!G2</f>
        <v>FEVEREIRO/2021</v>
      </c>
      <c r="G2" s="102"/>
      <c r="H2" s="103"/>
    </row>
    <row r="3" spans="2:8" ht="11.25">
      <c r="B3" s="71" t="s">
        <v>13</v>
      </c>
      <c r="C3" s="72" t="str">
        <f>QUANTITATIVO!C3</f>
        <v>Fundo Municipal de Educação - FMDE</v>
      </c>
      <c r="D3" s="292"/>
      <c r="E3" s="74" t="str">
        <f>QUANTITATIVO!F3</f>
        <v>BDI:</v>
      </c>
      <c r="F3" s="106">
        <f>QUANTITATIVO!G3</f>
        <v>0.22</v>
      </c>
      <c r="G3" s="104"/>
      <c r="H3" s="105"/>
    </row>
    <row r="4" spans="2:8" ht="11.25">
      <c r="B4" s="71" t="s">
        <v>50</v>
      </c>
      <c r="C4" s="72" t="str">
        <f>QUANTITATIVO!C4</f>
        <v>32.257.384/0001-19</v>
      </c>
      <c r="D4" s="292"/>
      <c r="E4" s="106"/>
      <c r="F4" s="104"/>
      <c r="G4" s="95"/>
      <c r="H4" s="105"/>
    </row>
    <row r="5" spans="2:8" ht="11.25">
      <c r="B5" s="71" t="s">
        <v>14</v>
      </c>
      <c r="C5" s="72" t="str">
        <f>QUANTITATIVO!C5</f>
        <v>Rua Helmuth Nau, 77, bairro dos Estados, Timbó - SC</v>
      </c>
      <c r="D5" s="292"/>
      <c r="E5" s="95"/>
      <c r="F5" s="104"/>
      <c r="G5" s="95"/>
      <c r="H5" s="105"/>
    </row>
    <row r="6" spans="2:8" ht="12" thickBot="1">
      <c r="B6" s="97"/>
      <c r="C6" s="73"/>
      <c r="D6" s="293"/>
      <c r="E6" s="98"/>
      <c r="F6" s="95"/>
      <c r="G6" s="95"/>
      <c r="H6" s="96"/>
    </row>
    <row r="7" spans="2:8" ht="16.5" thickBot="1">
      <c r="B7" s="397" t="s">
        <v>550</v>
      </c>
      <c r="C7" s="398"/>
      <c r="D7" s="398"/>
      <c r="E7" s="398"/>
      <c r="F7" s="398"/>
      <c r="G7" s="398"/>
      <c r="H7" s="399"/>
    </row>
    <row r="8" spans="2:8" ht="24">
      <c r="B8" s="336" t="s">
        <v>0</v>
      </c>
      <c r="C8" s="337" t="s">
        <v>3</v>
      </c>
      <c r="D8" s="294" t="s">
        <v>551</v>
      </c>
      <c r="E8" s="295" t="s">
        <v>552</v>
      </c>
      <c r="F8" s="214" t="s">
        <v>553</v>
      </c>
      <c r="G8" s="214" t="s">
        <v>554</v>
      </c>
      <c r="H8" s="296" t="s">
        <v>555</v>
      </c>
    </row>
    <row r="9" spans="2:8" s="1" customFormat="1" ht="12">
      <c r="B9" s="297">
        <f>ORÇAMENTO!A10</f>
        <v>1</v>
      </c>
      <c r="C9" s="48" t="str">
        <f>ORÇAMENTO!B10</f>
        <v>SERVIÇOS PRELIMINARES E CANTEIRO DE OBRAS</v>
      </c>
      <c r="D9" s="298"/>
      <c r="E9" s="299"/>
      <c r="F9" s="300"/>
      <c r="G9" s="301"/>
      <c r="H9" s="302"/>
    </row>
    <row r="10" spans="2:8" s="1" customFormat="1" ht="12">
      <c r="B10" s="400" t="str">
        <f>ORÇAMENTO!A11</f>
        <v>1.1</v>
      </c>
      <c r="C10" s="401" t="str">
        <f>ORÇAMENTO!B11</f>
        <v>ADMINISTRAÇÃO GERAL</v>
      </c>
      <c r="D10" s="303">
        <f>ORÇAMENTO!I19</f>
        <v>51868.92</v>
      </c>
      <c r="E10" s="326">
        <f>D10*E11</f>
        <v>17116.7436</v>
      </c>
      <c r="F10" s="326">
        <f>$D10*F11</f>
        <v>17116.7436</v>
      </c>
      <c r="G10" s="326">
        <f>$D10*G11</f>
        <v>17635.432800000002</v>
      </c>
      <c r="H10" s="328">
        <f>SUM(E10:G10)</f>
        <v>51868.920000000006</v>
      </c>
    </row>
    <row r="11" spans="2:8" s="111" customFormat="1" ht="11.25">
      <c r="B11" s="400"/>
      <c r="C11" s="401"/>
      <c r="D11" s="304"/>
      <c r="E11" s="327">
        <v>0.33</v>
      </c>
      <c r="F11" s="325">
        <v>0.33</v>
      </c>
      <c r="G11" s="325">
        <v>0.34</v>
      </c>
      <c r="H11" s="329">
        <f>SUM(E11:G11)</f>
        <v>1</v>
      </c>
    </row>
    <row r="12" spans="2:8" s="111" customFormat="1" ht="11.25">
      <c r="B12" s="400" t="str">
        <f>ORÇAMENTO!A20</f>
        <v>1.2</v>
      </c>
      <c r="C12" s="401" t="str">
        <f>ORÇAMENTO!B20</f>
        <v>REMOÇÕES</v>
      </c>
      <c r="D12" s="303">
        <f>ORÇAMENTO!I26</f>
        <v>3571.15</v>
      </c>
      <c r="E12" s="326">
        <f>D12*E13</f>
        <v>3571.15</v>
      </c>
      <c r="F12" s="305">
        <f>$D12*F13</f>
        <v>0</v>
      </c>
      <c r="G12" s="305">
        <f>$D12*G13</f>
        <v>0</v>
      </c>
      <c r="H12" s="328">
        <f>SUM(E12:G12)</f>
        <v>3571.15</v>
      </c>
    </row>
    <row r="13" spans="2:8" s="111" customFormat="1" ht="11.25">
      <c r="B13" s="400"/>
      <c r="C13" s="401"/>
      <c r="D13" s="304"/>
      <c r="E13" s="327">
        <v>1</v>
      </c>
      <c r="F13" s="307"/>
      <c r="G13" s="307"/>
      <c r="H13" s="332">
        <f>SUM(E13:G13)</f>
        <v>1</v>
      </c>
    </row>
    <row r="14" spans="2:8" s="111" customFormat="1" ht="11.25">
      <c r="B14" s="297">
        <f>ORÇAMENTO!A28</f>
        <v>2</v>
      </c>
      <c r="C14" s="48" t="str">
        <f>ORÇAMENTO!B28</f>
        <v>INFRAESTRUTURA</v>
      </c>
      <c r="D14" s="298"/>
      <c r="E14" s="299"/>
      <c r="F14" s="300"/>
      <c r="G14" s="301"/>
      <c r="H14" s="302"/>
    </row>
    <row r="15" spans="2:8" s="111" customFormat="1" ht="11.25">
      <c r="B15" s="400" t="str">
        <f>ORÇAMENTO!A29</f>
        <v>2.1</v>
      </c>
      <c r="C15" s="401" t="str">
        <f>ORÇAMENTO!B29</f>
        <v>CONCRETAGEM PISO QUADRA RECREATIVA</v>
      </c>
      <c r="D15" s="303">
        <f>ORÇAMENTO!I34</f>
        <v>22995.530000000002</v>
      </c>
      <c r="E15" s="326">
        <f>$D15*E16</f>
        <v>6898.659000000001</v>
      </c>
      <c r="F15" s="324">
        <f>$D15*F16</f>
        <v>16096.871000000001</v>
      </c>
      <c r="G15" s="305">
        <f>$D15*G16</f>
        <v>0</v>
      </c>
      <c r="H15" s="328">
        <f>SUM(E15:G15)</f>
        <v>22995.530000000002</v>
      </c>
    </row>
    <row r="16" spans="2:8" s="111" customFormat="1" ht="11.25">
      <c r="B16" s="400"/>
      <c r="C16" s="401"/>
      <c r="D16" s="304"/>
      <c r="E16" s="327">
        <v>0.3</v>
      </c>
      <c r="F16" s="325">
        <v>0.7</v>
      </c>
      <c r="G16" s="307"/>
      <c r="H16" s="332">
        <f>SUM(E16:G16)</f>
        <v>1</v>
      </c>
    </row>
    <row r="17" spans="2:8" ht="11.25">
      <c r="B17" s="297">
        <f>ORÇAMENTO!A36</f>
        <v>3</v>
      </c>
      <c r="C17" s="48" t="str">
        <f>ORÇAMENTO!B36</f>
        <v>VEDAÇÕES E FECHAMENTOS</v>
      </c>
      <c r="D17" s="298"/>
      <c r="E17" s="299"/>
      <c r="F17" s="300"/>
      <c r="G17" s="301"/>
      <c r="H17" s="302"/>
    </row>
    <row r="18" spans="2:8" ht="11.25">
      <c r="B18" s="400" t="str">
        <f>ORÇAMENTO!A37</f>
        <v>3.1</v>
      </c>
      <c r="C18" s="402" t="str">
        <f>ORÇAMENTO!B37</f>
        <v>PREPARO DE PAREDE PARA RECEBIMENTO DE PINTURA</v>
      </c>
      <c r="D18" s="309">
        <f>ORÇAMENTO!I39</f>
        <v>4517.79</v>
      </c>
      <c r="E18" s="310">
        <f>$D18*E19</f>
        <v>0</v>
      </c>
      <c r="F18" s="330">
        <f>$D18*F19</f>
        <v>3614.232</v>
      </c>
      <c r="G18" s="330">
        <f>$D18*G19</f>
        <v>903.558</v>
      </c>
      <c r="H18" s="328">
        <f aca="true" t="shared" si="0" ref="H18:H25">SUM(E18:G18)</f>
        <v>4517.79</v>
      </c>
    </row>
    <row r="19" spans="2:8" ht="11.25">
      <c r="B19" s="400"/>
      <c r="C19" s="403"/>
      <c r="D19" s="311"/>
      <c r="E19" s="312"/>
      <c r="F19" s="331">
        <v>0.8</v>
      </c>
      <c r="G19" s="331">
        <v>0.2</v>
      </c>
      <c r="H19" s="332">
        <f t="shared" si="0"/>
        <v>1</v>
      </c>
    </row>
    <row r="20" spans="2:8" ht="11.25">
      <c r="B20" s="400" t="str">
        <f>ORÇAMENTO!A40</f>
        <v>3.2</v>
      </c>
      <c r="C20" s="402" t="str">
        <f>ORÇAMENTO!B40</f>
        <v>ESQUADRIAS - PORTAS E JANELAS</v>
      </c>
      <c r="D20" s="309">
        <f>ORÇAMENTO!I43</f>
        <v>10749.83</v>
      </c>
      <c r="E20" s="310">
        <f>$D20*E21</f>
        <v>0</v>
      </c>
      <c r="F20" s="306">
        <f>$D20*F21</f>
        <v>0</v>
      </c>
      <c r="G20" s="330">
        <f>$D20*G21</f>
        <v>10749.83</v>
      </c>
      <c r="H20" s="328">
        <f t="shared" si="0"/>
        <v>10749.83</v>
      </c>
    </row>
    <row r="21" spans="2:8" ht="11.25">
      <c r="B21" s="400"/>
      <c r="C21" s="403"/>
      <c r="D21" s="311"/>
      <c r="E21" s="312"/>
      <c r="F21" s="308"/>
      <c r="G21" s="331">
        <v>1</v>
      </c>
      <c r="H21" s="332">
        <f t="shared" si="0"/>
        <v>1</v>
      </c>
    </row>
    <row r="22" spans="2:8" ht="11.25">
      <c r="B22" s="400" t="str">
        <f>ORÇAMENTO!A44</f>
        <v>3.3</v>
      </c>
      <c r="C22" s="402" t="str">
        <f>ORÇAMENTO!B44</f>
        <v>DIVISÓRIAS</v>
      </c>
      <c r="D22" s="309">
        <f>ORÇAMENTO!I46</f>
        <v>28630.66</v>
      </c>
      <c r="E22" s="310">
        <f>$D22*E23</f>
        <v>0</v>
      </c>
      <c r="F22" s="306">
        <f>$D22*F23</f>
        <v>0</v>
      </c>
      <c r="G22" s="330">
        <f>$D22*G23</f>
        <v>28630.66</v>
      </c>
      <c r="H22" s="328">
        <f t="shared" si="0"/>
        <v>28630.66</v>
      </c>
    </row>
    <row r="23" spans="2:8" ht="11.25">
      <c r="B23" s="400"/>
      <c r="C23" s="403"/>
      <c r="D23" s="311"/>
      <c r="E23" s="312"/>
      <c r="F23" s="308"/>
      <c r="G23" s="331">
        <v>1</v>
      </c>
      <c r="H23" s="332">
        <f t="shared" si="0"/>
        <v>1</v>
      </c>
    </row>
    <row r="24" spans="2:8" ht="11.25">
      <c r="B24" s="400" t="str">
        <f>ORÇAMENTO!A47</f>
        <v>3.4</v>
      </c>
      <c r="C24" s="402" t="str">
        <f>ORÇAMENTO!B47</f>
        <v>ESPELHOS</v>
      </c>
      <c r="D24" s="309">
        <f>ORÇAMENTO!I49</f>
        <v>1893.88</v>
      </c>
      <c r="E24" s="310">
        <f>$D24*E25</f>
        <v>0</v>
      </c>
      <c r="F24" s="306">
        <f>$D24*F25</f>
        <v>0</v>
      </c>
      <c r="G24" s="330">
        <f>$D24*G25</f>
        <v>1893.88</v>
      </c>
      <c r="H24" s="328">
        <f t="shared" si="0"/>
        <v>1893.88</v>
      </c>
    </row>
    <row r="25" spans="2:8" ht="11.25">
      <c r="B25" s="400"/>
      <c r="C25" s="403"/>
      <c r="D25" s="311"/>
      <c r="E25" s="312"/>
      <c r="F25" s="308"/>
      <c r="G25" s="331">
        <v>1</v>
      </c>
      <c r="H25" s="332">
        <f t="shared" si="0"/>
        <v>1</v>
      </c>
    </row>
    <row r="26" spans="2:8" ht="11.25">
      <c r="B26" s="297">
        <f>ORÇAMENTO!A51</f>
        <v>4</v>
      </c>
      <c r="C26" s="48" t="str">
        <f>ORÇAMENTO!B51</f>
        <v>REVESTIMENTOS</v>
      </c>
      <c r="D26" s="298"/>
      <c r="E26" s="299"/>
      <c r="F26" s="300"/>
      <c r="G26" s="301"/>
      <c r="H26" s="302"/>
    </row>
    <row r="27" spans="2:8" ht="11.25">
      <c r="B27" s="400" t="str">
        <f>ORÇAMENTO!A52</f>
        <v>4.1</v>
      </c>
      <c r="C27" s="402" t="str">
        <f>ORÇAMENTO!B52</f>
        <v>REVESTIMENTO EM PINTURA</v>
      </c>
      <c r="D27" s="309">
        <f>ORÇAMENTO!I56</f>
        <v>8984.32</v>
      </c>
      <c r="E27" s="310">
        <f>$D27*E28</f>
        <v>0</v>
      </c>
      <c r="F27" s="330">
        <f>$D27*F28</f>
        <v>4492.16</v>
      </c>
      <c r="G27" s="330">
        <f>$D27*G28</f>
        <v>4492.16</v>
      </c>
      <c r="H27" s="328">
        <f>SUM(E27:G27)</f>
        <v>8984.32</v>
      </c>
    </row>
    <row r="28" spans="2:8" ht="11.25">
      <c r="B28" s="400"/>
      <c r="C28" s="403"/>
      <c r="D28" s="311"/>
      <c r="E28" s="312"/>
      <c r="F28" s="331">
        <v>0.5</v>
      </c>
      <c r="G28" s="331">
        <v>0.5</v>
      </c>
      <c r="H28" s="332">
        <f>SUM(E28:G28)</f>
        <v>1</v>
      </c>
    </row>
    <row r="29" spans="2:8" ht="11.25">
      <c r="B29" s="400" t="str">
        <f>ORÇAMENTO!A57</f>
        <v>4.2</v>
      </c>
      <c r="C29" s="402" t="str">
        <f>ORÇAMENTO!B57</f>
        <v>REVESTIMENTO EM PISO CERÂMICO</v>
      </c>
      <c r="D29" s="309">
        <f>ORÇAMENTO!I60</f>
        <v>2616.7000000000003</v>
      </c>
      <c r="E29" s="320">
        <f>$D29*E30</f>
        <v>0</v>
      </c>
      <c r="F29" s="330">
        <f>$D29*F30</f>
        <v>1570.0200000000002</v>
      </c>
      <c r="G29" s="330">
        <f>$D29*G30</f>
        <v>1046.68</v>
      </c>
      <c r="H29" s="328">
        <f>SUM(E29:G29)</f>
        <v>2616.7000000000003</v>
      </c>
    </row>
    <row r="30" spans="2:8" ht="11.25">
      <c r="B30" s="400"/>
      <c r="C30" s="403"/>
      <c r="D30" s="311"/>
      <c r="E30" s="312"/>
      <c r="F30" s="331">
        <v>0.6</v>
      </c>
      <c r="G30" s="331">
        <v>0.4</v>
      </c>
      <c r="H30" s="332">
        <f>SUM(E30:G30)</f>
        <v>1</v>
      </c>
    </row>
    <row r="31" spans="2:8" ht="11.25">
      <c r="B31" s="297">
        <f>ORÇAMENTO!A62</f>
        <v>5</v>
      </c>
      <c r="C31" s="48" t="str">
        <f>ORÇAMENTO!B62</f>
        <v>INSTALAÇÕES HIDROSSANITÁRIAS - ESGOTO SANITÁRIO</v>
      </c>
      <c r="D31" s="298"/>
      <c r="E31" s="299"/>
      <c r="F31" s="300"/>
      <c r="G31" s="301"/>
      <c r="H31" s="302"/>
    </row>
    <row r="32" spans="2:8" ht="11.25">
      <c r="B32" s="400" t="str">
        <f>ORÇAMENTO!A63</f>
        <v>5.1</v>
      </c>
      <c r="C32" s="402" t="str">
        <f>ORÇAMENTO!B63</f>
        <v>MOVIMENTAÇÕES DE TERRA</v>
      </c>
      <c r="D32" s="309">
        <f>ORÇAMENTO!I70</f>
        <v>9603.77</v>
      </c>
      <c r="E32" s="333">
        <f>$D32*E33</f>
        <v>3841.5080000000003</v>
      </c>
      <c r="F32" s="330">
        <f>$D32*F33</f>
        <v>5762.262</v>
      </c>
      <c r="G32" s="306">
        <f>$D32*G33</f>
        <v>0</v>
      </c>
      <c r="H32" s="328">
        <f>SUM(E32:G32)</f>
        <v>9603.77</v>
      </c>
    </row>
    <row r="33" spans="2:8" ht="11.25">
      <c r="B33" s="400"/>
      <c r="C33" s="403"/>
      <c r="D33" s="311"/>
      <c r="E33" s="334">
        <v>0.4</v>
      </c>
      <c r="F33" s="331">
        <v>0.6</v>
      </c>
      <c r="G33" s="308"/>
      <c r="H33" s="332">
        <f>SUM(E33:G33)</f>
        <v>1</v>
      </c>
    </row>
    <row r="34" spans="2:8" ht="11.25">
      <c r="B34" s="400" t="str">
        <f>ORÇAMENTO!A71</f>
        <v>5.2</v>
      </c>
      <c r="C34" s="402" t="str">
        <f>ORÇAMENTO!B71</f>
        <v>TUBOS, CONEXÕES E ACESSÓRIOS - FORNECIMENTO E INSTALAÇÃO</v>
      </c>
      <c r="D34" s="309">
        <f>ORÇAMENTO!I93</f>
        <v>15687.760000000002</v>
      </c>
      <c r="E34" s="333">
        <f>$D34*E35</f>
        <v>6275.104000000001</v>
      </c>
      <c r="F34" s="330">
        <f>$D34*F35</f>
        <v>9412.656</v>
      </c>
      <c r="G34" s="306">
        <f>$D34*G35</f>
        <v>0</v>
      </c>
      <c r="H34" s="328">
        <f>SUM(E34:G34)</f>
        <v>15687.760000000002</v>
      </c>
    </row>
    <row r="35" spans="2:8" ht="11.25">
      <c r="B35" s="400"/>
      <c r="C35" s="403"/>
      <c r="D35" s="311"/>
      <c r="E35" s="334">
        <v>0.4</v>
      </c>
      <c r="F35" s="331">
        <v>0.6</v>
      </c>
      <c r="G35" s="308"/>
      <c r="H35" s="332">
        <f>SUM(E35:G35)</f>
        <v>1</v>
      </c>
    </row>
    <row r="36" spans="2:8" ht="11.25">
      <c r="B36" s="297">
        <f>ORÇAMENTO!A95</f>
        <v>6</v>
      </c>
      <c r="C36" s="48" t="str">
        <f>ORÇAMENTO!B95</f>
        <v>INSTALAÇÕES HIDROSSANITÁRIAS - VENTILAÇÃO</v>
      </c>
      <c r="D36" s="298"/>
      <c r="E36" s="299"/>
      <c r="F36" s="300"/>
      <c r="G36" s="301"/>
      <c r="H36" s="302"/>
    </row>
    <row r="37" spans="2:8" ht="11.25">
      <c r="B37" s="400" t="str">
        <f>ORÇAMENTO!A96</f>
        <v>6.1</v>
      </c>
      <c r="C37" s="402" t="str">
        <f>ORÇAMENTO!B96</f>
        <v>TUBOS, CONEXÕES E ACESSÓRIOS - FORNECIMENTO E INSTALAÇÃO - VENTILAÇÃO</v>
      </c>
      <c r="D37" s="309">
        <f>ORÇAMENTO!I101</f>
        <v>238.7</v>
      </c>
      <c r="E37" s="333">
        <f>$D37*E38</f>
        <v>95.48</v>
      </c>
      <c r="F37" s="330">
        <f>$D37*F38</f>
        <v>143.22</v>
      </c>
      <c r="G37" s="306">
        <f>$D37*G38</f>
        <v>0</v>
      </c>
      <c r="H37" s="328">
        <f>SUM(E37:G37)</f>
        <v>238.7</v>
      </c>
    </row>
    <row r="38" spans="2:8" ht="11.25">
      <c r="B38" s="400"/>
      <c r="C38" s="403"/>
      <c r="D38" s="311"/>
      <c r="E38" s="334">
        <v>0.4</v>
      </c>
      <c r="F38" s="331">
        <v>0.6</v>
      </c>
      <c r="G38" s="308"/>
      <c r="H38" s="332">
        <f>SUM(E38:G38)</f>
        <v>1</v>
      </c>
    </row>
    <row r="39" spans="2:8" ht="11.25">
      <c r="B39" s="297">
        <f>ORÇAMENTO!A103</f>
        <v>7</v>
      </c>
      <c r="C39" s="48" t="str">
        <f>ORÇAMENTO!B103</f>
        <v>INSTALAÇÕES HIDROSSANITÁRIAS - ÁGUA FRIA</v>
      </c>
      <c r="D39" s="298"/>
      <c r="E39" s="299"/>
      <c r="F39" s="300"/>
      <c r="G39" s="301"/>
      <c r="H39" s="302"/>
    </row>
    <row r="40" spans="2:8" ht="11.25">
      <c r="B40" s="400" t="str">
        <f>ORÇAMENTO!A104</f>
        <v>7.1</v>
      </c>
      <c r="C40" s="402" t="str">
        <f>ORÇAMENTO!B104</f>
        <v>TUBOS, CONEXÕES E ACESSÓRIOS - FORNECIMENTO E INSTALAÇÃO</v>
      </c>
      <c r="D40" s="309">
        <f>ORÇAMENTO!I127</f>
        <v>19811.47</v>
      </c>
      <c r="E40" s="333">
        <f>$D40*E41</f>
        <v>9905.735</v>
      </c>
      <c r="F40" s="330">
        <f>$D40*F41</f>
        <v>9905.735</v>
      </c>
      <c r="G40" s="321">
        <f>$D40*G41</f>
        <v>0</v>
      </c>
      <c r="H40" s="328">
        <f>SUM(E40:G40)</f>
        <v>19811.47</v>
      </c>
    </row>
    <row r="41" spans="2:8" ht="11.25">
      <c r="B41" s="400"/>
      <c r="C41" s="403"/>
      <c r="D41" s="311"/>
      <c r="E41" s="334">
        <v>0.5</v>
      </c>
      <c r="F41" s="331">
        <v>0.5</v>
      </c>
      <c r="G41" s="308"/>
      <c r="H41" s="332">
        <f>SUM(E41:G41)</f>
        <v>1</v>
      </c>
    </row>
    <row r="42" spans="2:8" ht="11.25">
      <c r="B42" s="297">
        <f>ORÇAMENTO!A129</f>
        <v>8</v>
      </c>
      <c r="C42" s="48" t="str">
        <f>ORÇAMENTO!B129</f>
        <v>INSTALAÇÕES HIDROSSANITÁRIAS - ALIMENTAÇÃO</v>
      </c>
      <c r="D42" s="298"/>
      <c r="E42" s="299"/>
      <c r="F42" s="300"/>
      <c r="G42" s="301"/>
      <c r="H42" s="302"/>
    </row>
    <row r="43" spans="2:8" ht="11.25">
      <c r="B43" s="400" t="str">
        <f>ORÇAMENTO!A130</f>
        <v>8.1</v>
      </c>
      <c r="C43" s="402" t="str">
        <f>ORÇAMENTO!B130</f>
        <v>TUBOS, CONEXÕES E ACESSÓRIOS - FORNECIMENTO E INSTALAÇÃO</v>
      </c>
      <c r="D43" s="309">
        <f>ORÇAMENTO!I136</f>
        <v>235.47</v>
      </c>
      <c r="E43" s="310">
        <f>$D43*E44</f>
        <v>0</v>
      </c>
      <c r="F43" s="330">
        <f>$D43*F44</f>
        <v>235.47</v>
      </c>
      <c r="G43" s="321">
        <f>$D43*G44</f>
        <v>0</v>
      </c>
      <c r="H43" s="328">
        <f>SUM(E43:G43)</f>
        <v>235.47</v>
      </c>
    </row>
    <row r="44" spans="2:8" ht="11.25">
      <c r="B44" s="400"/>
      <c r="C44" s="403"/>
      <c r="D44" s="311"/>
      <c r="E44" s="312"/>
      <c r="F44" s="331">
        <v>1</v>
      </c>
      <c r="G44" s="308"/>
      <c r="H44" s="332">
        <f>SUM(E44:G44)</f>
        <v>1</v>
      </c>
    </row>
    <row r="45" spans="2:8" ht="11.25">
      <c r="B45" s="297">
        <f>ORÇAMENTO!A138</f>
        <v>9</v>
      </c>
      <c r="C45" s="48" t="str">
        <f>ORÇAMENTO!B138</f>
        <v>INSTALAÇÕES HIDROSSANITÁRIAS - REDE PLUVIAL</v>
      </c>
      <c r="D45" s="298"/>
      <c r="E45" s="299"/>
      <c r="F45" s="300"/>
      <c r="G45" s="301"/>
      <c r="H45" s="302"/>
    </row>
    <row r="46" spans="2:8" ht="11.25">
      <c r="B46" s="400" t="str">
        <f>ORÇAMENTO!A139</f>
        <v>9.1</v>
      </c>
      <c r="C46" s="402" t="str">
        <f>ORÇAMENTO!B139</f>
        <v>TUBOS, CONEXÕES E ACESSÓRIOS - FORNECIMENTO E INSTALAÇÃO</v>
      </c>
      <c r="D46" s="309">
        <f>ORÇAMENTO!I142</f>
        <v>613.54</v>
      </c>
      <c r="E46" s="310">
        <f>$D46*E47</f>
        <v>0</v>
      </c>
      <c r="F46" s="330">
        <f>$D46*F47</f>
        <v>613.54</v>
      </c>
      <c r="G46" s="306">
        <f>$D46*G47</f>
        <v>0</v>
      </c>
      <c r="H46" s="328">
        <f>SUM(E46:G46)</f>
        <v>613.54</v>
      </c>
    </row>
    <row r="47" spans="2:8" ht="11.25">
      <c r="B47" s="400"/>
      <c r="C47" s="403"/>
      <c r="D47" s="311"/>
      <c r="E47" s="312"/>
      <c r="F47" s="331">
        <v>1</v>
      </c>
      <c r="G47" s="308"/>
      <c r="H47" s="332">
        <f>SUM(E47:G47)</f>
        <v>1</v>
      </c>
    </row>
    <row r="48" spans="2:8" ht="11.25">
      <c r="B48" s="297">
        <f>ORÇAMENTO!A145</f>
        <v>10</v>
      </c>
      <c r="C48" s="48" t="str">
        <f>ORÇAMENTO!B145</f>
        <v>INSTALAÇÕES ELÉTRICAS</v>
      </c>
      <c r="D48" s="298"/>
      <c r="E48" s="299"/>
      <c r="F48" s="300"/>
      <c r="G48" s="301"/>
      <c r="H48" s="302"/>
    </row>
    <row r="49" spans="2:8" ht="11.25">
      <c r="B49" s="400" t="str">
        <f>ORÇAMENTO!A146</f>
        <v>10.1</v>
      </c>
      <c r="C49" s="402" t="str">
        <f>ORÇAMENTO!B146</f>
        <v>TUBOS, CONEXÕES E ACESSÓRIOS - FORNECIMENTO E INSTALAÇÃO</v>
      </c>
      <c r="D49" s="309">
        <f>ORÇAMENTO!I173</f>
        <v>4563.420000000001</v>
      </c>
      <c r="E49" s="333">
        <f>$D49*E50</f>
        <v>684.5130000000001</v>
      </c>
      <c r="F49" s="330">
        <f>$D49*F50</f>
        <v>2738.0520000000006</v>
      </c>
      <c r="G49" s="330">
        <f>$D49*G50</f>
        <v>1140.8550000000002</v>
      </c>
      <c r="H49" s="328">
        <f>SUM(E49:G49)</f>
        <v>4563.420000000001</v>
      </c>
    </row>
    <row r="50" spans="2:8" ht="11.25">
      <c r="B50" s="400"/>
      <c r="C50" s="402"/>
      <c r="D50" s="311"/>
      <c r="E50" s="334">
        <v>0.15</v>
      </c>
      <c r="F50" s="331">
        <v>0.6</v>
      </c>
      <c r="G50" s="331">
        <v>0.25</v>
      </c>
      <c r="H50" s="332">
        <f>SUM(E50:G50)</f>
        <v>1</v>
      </c>
    </row>
    <row r="51" spans="2:8" ht="11.25">
      <c r="B51" s="297">
        <f>ORÇAMENTO!A174</f>
        <v>11</v>
      </c>
      <c r="C51" s="48" t="str">
        <f>ORÇAMENTO!B174</f>
        <v>URBANIZAÇÃO</v>
      </c>
      <c r="D51" s="298"/>
      <c r="E51" s="299"/>
      <c r="F51" s="300"/>
      <c r="G51" s="301"/>
      <c r="H51" s="302"/>
    </row>
    <row r="52" spans="2:8" ht="11.25">
      <c r="B52" s="400" t="str">
        <f>ORÇAMENTO!A175</f>
        <v>11.1</v>
      </c>
      <c r="C52" s="402" t="str">
        <f>ORÇAMENTO!B175</f>
        <v>ACESSIBILIDADE</v>
      </c>
      <c r="D52" s="309">
        <f>ORÇAMENTO!I179</f>
        <v>921.74</v>
      </c>
      <c r="E52" s="310">
        <f>$D52*E53</f>
        <v>0</v>
      </c>
      <c r="F52" s="306">
        <f>$D52*F53</f>
        <v>0</v>
      </c>
      <c r="G52" s="330">
        <f>$D52*G53</f>
        <v>921.74</v>
      </c>
      <c r="H52" s="328">
        <f>SUM(E52:G52)</f>
        <v>921.74</v>
      </c>
    </row>
    <row r="53" spans="2:8" ht="11.25">
      <c r="B53" s="400"/>
      <c r="C53" s="403"/>
      <c r="D53" s="311"/>
      <c r="E53" s="312"/>
      <c r="F53" s="308"/>
      <c r="G53" s="331">
        <v>1</v>
      </c>
      <c r="H53" s="332">
        <f>SUM(E53:G53)</f>
        <v>1</v>
      </c>
    </row>
    <row r="54" spans="2:8" ht="11.25">
      <c r="B54" s="297">
        <f>ORÇAMENTO!A180</f>
        <v>12</v>
      </c>
      <c r="C54" s="48" t="str">
        <f>ORÇAMENTO!B180</f>
        <v>LIMPEZA DE OBRA</v>
      </c>
      <c r="D54" s="298"/>
      <c r="E54" s="299"/>
      <c r="F54" s="300"/>
      <c r="G54" s="301"/>
      <c r="H54" s="302"/>
    </row>
    <row r="55" spans="2:8" ht="11.25">
      <c r="B55" s="400" t="str">
        <f>ORÇAMENTO!A181</f>
        <v>12.1</v>
      </c>
      <c r="C55" s="402" t="str">
        <f>ORÇAMENTO!B181</f>
        <v>LIMPEZA DE REVESTIMENTOS</v>
      </c>
      <c r="D55" s="309">
        <f>ORÇAMENTO!I185</f>
        <v>963.56</v>
      </c>
      <c r="E55" s="310">
        <f>$D55*E56</f>
        <v>0</v>
      </c>
      <c r="F55" s="306">
        <f>$D55*F56</f>
        <v>0</v>
      </c>
      <c r="G55" s="330">
        <f>$D55*G56</f>
        <v>963.56</v>
      </c>
      <c r="H55" s="328">
        <f>SUM(E55:G55)</f>
        <v>963.56</v>
      </c>
    </row>
    <row r="56" spans="2:8" ht="12" thickBot="1">
      <c r="B56" s="400"/>
      <c r="C56" s="403"/>
      <c r="D56" s="311"/>
      <c r="E56" s="312"/>
      <c r="F56" s="308"/>
      <c r="G56" s="331">
        <v>1</v>
      </c>
      <c r="H56" s="332">
        <f>SUM(E56:G56)</f>
        <v>1</v>
      </c>
    </row>
    <row r="57" spans="2:8" ht="11.25">
      <c r="B57" s="313"/>
      <c r="C57" s="314" t="s">
        <v>556</v>
      </c>
      <c r="D57" s="404">
        <f>SUM(D10,D12,D15,D18,D20,D22,D24,D27,D29,D32,D34,D37,D40,D43,D46,D49,D52,D55)</f>
        <v>188468.21000000005</v>
      </c>
      <c r="E57" s="315">
        <f>SUM(E10,E12,E15,E18,E20,E22,E24,E27,E29,E32,E34,E37,E40,E43,E46,E49,E52,E55)</f>
        <v>48388.89260000001</v>
      </c>
      <c r="F57" s="315">
        <f>SUM(F10,F12,F15,F18,F20,F22,F24,F27,F29,F32,F34,F37,F40,F43,F46,F49,F52,F55)</f>
        <v>71700.9616</v>
      </c>
      <c r="G57" s="315">
        <f>SUM(G10,G12,G15,G18,G20,G22,G24,G27,G29,G32,G34,G37,G40,G43,G46,G49,G52,G55)</f>
        <v>68378.3558</v>
      </c>
      <c r="H57" s="406">
        <f>SUM(H10,H12,H15,H18,H20,H22,H24,H27,H29,H32,H34,H37,H40,H43,H46,H49,H52,H55)</f>
        <v>188468.21000000005</v>
      </c>
    </row>
    <row r="58" spans="2:8" ht="12" thickBot="1">
      <c r="B58" s="316"/>
      <c r="C58" s="317" t="s">
        <v>555</v>
      </c>
      <c r="D58" s="405">
        <v>0.9958871653141156</v>
      </c>
      <c r="E58" s="318">
        <f>E57</f>
        <v>48388.89260000001</v>
      </c>
      <c r="F58" s="319">
        <f>E58+F57</f>
        <v>120089.8542</v>
      </c>
      <c r="G58" s="319">
        <f>F58+G57</f>
        <v>188468.21000000002</v>
      </c>
      <c r="H58" s="407" t="e">
        <f>#VALUE!</f>
        <v>#REF!</v>
      </c>
    </row>
  </sheetData>
  <sheetProtection sheet="1" objects="1" scenarios="1"/>
  <mergeCells count="39">
    <mergeCell ref="D57:D58"/>
    <mergeCell ref="H57:H58"/>
    <mergeCell ref="B52:B53"/>
    <mergeCell ref="C52:C53"/>
    <mergeCell ref="B55:B56"/>
    <mergeCell ref="C55:C56"/>
    <mergeCell ref="B46:B47"/>
    <mergeCell ref="C46:C47"/>
    <mergeCell ref="B49:B50"/>
    <mergeCell ref="C49:C50"/>
    <mergeCell ref="B43:B44"/>
    <mergeCell ref="C43:C44"/>
    <mergeCell ref="B37:B38"/>
    <mergeCell ref="C37:C38"/>
    <mergeCell ref="B40:B41"/>
    <mergeCell ref="C40:C41"/>
    <mergeCell ref="B32:B33"/>
    <mergeCell ref="C32:C33"/>
    <mergeCell ref="B34:B35"/>
    <mergeCell ref="C34:C35"/>
    <mergeCell ref="B27:B28"/>
    <mergeCell ref="C27:C28"/>
    <mergeCell ref="B29:B30"/>
    <mergeCell ref="C29:C30"/>
    <mergeCell ref="B22:B23"/>
    <mergeCell ref="C22:C23"/>
    <mergeCell ref="B24:B25"/>
    <mergeCell ref="C24:C25"/>
    <mergeCell ref="B18:B19"/>
    <mergeCell ref="C18:C19"/>
    <mergeCell ref="B20:B21"/>
    <mergeCell ref="C20:C21"/>
    <mergeCell ref="B15:B16"/>
    <mergeCell ref="C15:C16"/>
    <mergeCell ref="B7:H7"/>
    <mergeCell ref="B10:B11"/>
    <mergeCell ref="C10:C11"/>
    <mergeCell ref="B12:B13"/>
    <mergeCell ref="C12:C13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0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showGridLines="0" view="pageBreakPreview" zoomScale="115" zoomScaleSheetLayoutView="115" zoomScalePageLayoutView="0" workbookViewId="0" topLeftCell="A1">
      <selection activeCell="C4" sqref="C4"/>
    </sheetView>
  </sheetViews>
  <sheetFormatPr defaultColWidth="9.140625" defaultRowHeight="15"/>
  <cols>
    <col min="1" max="1" width="9.140625" style="13" customWidth="1"/>
    <col min="2" max="2" width="12.7109375" style="13" customWidth="1"/>
    <col min="3" max="3" width="30.7109375" style="13" customWidth="1"/>
    <col min="4" max="7" width="9.7109375" style="13" customWidth="1"/>
    <col min="8" max="16384" width="9.140625" style="13" customWidth="1"/>
  </cols>
  <sheetData>
    <row r="1" spans="2:9" s="2" customFormat="1" ht="11.25">
      <c r="B1" s="68"/>
      <c r="C1" s="69"/>
      <c r="D1" s="69"/>
      <c r="E1" s="69"/>
      <c r="F1" s="69"/>
      <c r="G1" s="70"/>
      <c r="H1" s="7"/>
      <c r="I1" s="7"/>
    </row>
    <row r="2" spans="2:9" s="2" customFormat="1" ht="11.25">
      <c r="B2" s="71" t="str">
        <f>ORÇAMENTO!B2</f>
        <v>OBRA:</v>
      </c>
      <c r="C2" s="72" t="str">
        <f>ORÇAMENTO!C2</f>
        <v>UPE Pinguinho De Gente</v>
      </c>
      <c r="D2" s="72"/>
      <c r="E2" s="74" t="str">
        <f>ORÇAMENTO!F2</f>
        <v>DATA BASE:</v>
      </c>
      <c r="F2" s="235" t="str">
        <f>ORÇAMENTO!G2</f>
        <v>FEVEREIRO/2021</v>
      </c>
      <c r="G2" s="100"/>
      <c r="H2" s="7"/>
      <c r="I2" s="7"/>
    </row>
    <row r="3" spans="2:9" s="2" customFormat="1" ht="11.25">
      <c r="B3" s="71" t="str">
        <f>ORÇAMENTO!B3</f>
        <v>CLIENTE:</v>
      </c>
      <c r="C3" s="72" t="str">
        <f>ORÇAMENTO!C3</f>
        <v>Fundo Municipal de Educação - FMDE</v>
      </c>
      <c r="D3" s="72"/>
      <c r="E3" s="74" t="str">
        <f>ORÇAMENTO!F3</f>
        <v>BDI:</v>
      </c>
      <c r="F3" s="99">
        <f>ORÇAMENTO!G3</f>
        <v>0.22</v>
      </c>
      <c r="G3" s="100"/>
      <c r="H3" s="7"/>
      <c r="I3" s="7"/>
    </row>
    <row r="4" spans="2:9" s="2" customFormat="1" ht="11.25">
      <c r="B4" s="71" t="str">
        <f>ORÇAMENTO!B4</f>
        <v>CPF/CNPJ:</v>
      </c>
      <c r="C4" s="72" t="str">
        <f>ORÇAMENTO!C4</f>
        <v>32.257.384/0001-19</v>
      </c>
      <c r="D4" s="72"/>
      <c r="E4" s="74"/>
      <c r="F4" s="99"/>
      <c r="G4" s="100"/>
      <c r="H4" s="7"/>
      <c r="I4" s="7"/>
    </row>
    <row r="5" spans="2:9" s="2" customFormat="1" ht="11.25">
      <c r="B5" s="71" t="str">
        <f>ORÇAMENTO!B5</f>
        <v>LOCALIZAÇÃO:</v>
      </c>
      <c r="C5" s="72" t="str">
        <f>ORÇAMENTO!C5</f>
        <v>Rua Helmuth Nau, 77, bairro dos Estados, Timbó - SC</v>
      </c>
      <c r="D5" s="72"/>
      <c r="E5" s="73"/>
      <c r="F5" s="74"/>
      <c r="G5" s="75"/>
      <c r="H5" s="7"/>
      <c r="I5" s="7"/>
    </row>
    <row r="6" spans="2:9" s="2" customFormat="1" ht="12" thickBot="1">
      <c r="B6" s="76"/>
      <c r="C6" s="72"/>
      <c r="D6" s="72"/>
      <c r="E6" s="72"/>
      <c r="F6" s="72"/>
      <c r="G6" s="101"/>
      <c r="H6" s="7"/>
      <c r="I6" s="7"/>
    </row>
    <row r="7" spans="2:7" ht="16.5" thickBot="1">
      <c r="B7" s="408" t="s">
        <v>17</v>
      </c>
      <c r="C7" s="409"/>
      <c r="D7" s="409"/>
      <c r="E7" s="409"/>
      <c r="F7" s="409"/>
      <c r="G7" s="410"/>
    </row>
    <row r="8" spans="2:7" ht="21">
      <c r="B8" s="77" t="s">
        <v>0</v>
      </c>
      <c r="C8" s="78" t="s">
        <v>3</v>
      </c>
      <c r="D8" s="79" t="s">
        <v>18</v>
      </c>
      <c r="E8" s="79" t="s">
        <v>19</v>
      </c>
      <c r="F8" s="79" t="s">
        <v>20</v>
      </c>
      <c r="G8" s="80" t="s">
        <v>21</v>
      </c>
    </row>
    <row r="9" spans="2:7" ht="11.25">
      <c r="B9" s="14">
        <v>1</v>
      </c>
      <c r="C9" s="15" t="s">
        <v>22</v>
      </c>
      <c r="D9" s="16">
        <v>0.038</v>
      </c>
      <c r="E9" s="16">
        <v>0.0401</v>
      </c>
      <c r="F9" s="16">
        <v>0.0467</v>
      </c>
      <c r="G9" s="17">
        <v>0.0401</v>
      </c>
    </row>
    <row r="10" spans="2:7" ht="11.25">
      <c r="B10" s="14">
        <v>2</v>
      </c>
      <c r="C10" s="15" t="s">
        <v>23</v>
      </c>
      <c r="D10" s="16">
        <v>0.0032</v>
      </c>
      <c r="E10" s="16">
        <v>0.004</v>
      </c>
      <c r="F10" s="16">
        <v>0.0074</v>
      </c>
      <c r="G10" s="17">
        <v>0.004</v>
      </c>
    </row>
    <row r="11" spans="2:7" ht="11.25">
      <c r="B11" s="14">
        <v>3</v>
      </c>
      <c r="C11" s="15" t="s">
        <v>24</v>
      </c>
      <c r="D11" s="16">
        <v>0.005</v>
      </c>
      <c r="E11" s="16">
        <v>0.005600000000000001</v>
      </c>
      <c r="F11" s="16">
        <v>0.0097</v>
      </c>
      <c r="G11" s="17">
        <v>0.005600000000000001</v>
      </c>
    </row>
    <row r="12" spans="2:7" ht="11.25">
      <c r="B12" s="14">
        <v>4</v>
      </c>
      <c r="C12" s="15" t="s">
        <v>25</v>
      </c>
      <c r="D12" s="16">
        <v>0.0102</v>
      </c>
      <c r="E12" s="16">
        <v>0.0111</v>
      </c>
      <c r="F12" s="16">
        <v>0.0121</v>
      </c>
      <c r="G12" s="17">
        <v>0.0111</v>
      </c>
    </row>
    <row r="13" spans="2:7" ht="11.25">
      <c r="B13" s="14">
        <v>5</v>
      </c>
      <c r="C13" s="15" t="s">
        <v>26</v>
      </c>
      <c r="D13" s="16">
        <v>0.0664</v>
      </c>
      <c r="E13" s="16">
        <v>0.073</v>
      </c>
      <c r="F13" s="16">
        <v>0.08689999999999999</v>
      </c>
      <c r="G13" s="17">
        <v>0.073</v>
      </c>
    </row>
    <row r="14" spans="2:7" ht="11.25">
      <c r="B14" s="14">
        <v>6</v>
      </c>
      <c r="C14" s="15" t="s">
        <v>27</v>
      </c>
      <c r="D14" s="16">
        <v>0.0765</v>
      </c>
      <c r="E14" s="16">
        <v>0.132</v>
      </c>
      <c r="F14" s="16">
        <v>0.1875</v>
      </c>
      <c r="G14" s="17">
        <v>0.0665</v>
      </c>
    </row>
    <row r="15" spans="2:7" ht="11.25">
      <c r="B15" s="18" t="s">
        <v>28</v>
      </c>
      <c r="C15" s="19" t="s">
        <v>29</v>
      </c>
      <c r="D15" s="20">
        <v>0.006500000000000001</v>
      </c>
      <c r="E15" s="20">
        <v>0.006500000000000001</v>
      </c>
      <c r="F15" s="20">
        <v>0.006500000000000001</v>
      </c>
      <c r="G15" s="21">
        <v>0.006500000000000001</v>
      </c>
    </row>
    <row r="16" spans="2:7" ht="11.25">
      <c r="B16" s="18" t="s">
        <v>30</v>
      </c>
      <c r="C16" s="19" t="s">
        <v>31</v>
      </c>
      <c r="D16" s="20">
        <v>0.03</v>
      </c>
      <c r="E16" s="20">
        <v>0.03</v>
      </c>
      <c r="F16" s="20">
        <v>0.03</v>
      </c>
      <c r="G16" s="21">
        <v>0.03</v>
      </c>
    </row>
    <row r="17" spans="2:11" ht="11.25">
      <c r="B17" s="18" t="s">
        <v>32</v>
      </c>
      <c r="C17" s="19" t="s">
        <v>33</v>
      </c>
      <c r="D17" s="20">
        <v>0.02</v>
      </c>
      <c r="E17" s="20">
        <v>0.035</v>
      </c>
      <c r="F17" s="20">
        <v>0.05</v>
      </c>
      <c r="G17" s="21">
        <v>0.03</v>
      </c>
      <c r="H17" s="22"/>
      <c r="I17" s="22"/>
      <c r="J17" s="22"/>
      <c r="K17" s="22"/>
    </row>
    <row r="18" spans="2:11" ht="11.25">
      <c r="B18" s="18" t="s">
        <v>34</v>
      </c>
      <c r="C18" s="19" t="s">
        <v>35</v>
      </c>
      <c r="D18" s="20">
        <v>0.02</v>
      </c>
      <c r="E18" s="20">
        <v>0.0325</v>
      </c>
      <c r="F18" s="20">
        <v>0.045</v>
      </c>
      <c r="G18" s="21">
        <v>0</v>
      </c>
      <c r="H18" s="22"/>
      <c r="I18" s="22"/>
      <c r="J18" s="22"/>
      <c r="K18" s="22"/>
    </row>
    <row r="19" spans="2:11" ht="11.25">
      <c r="B19" s="23"/>
      <c r="C19" s="24"/>
      <c r="D19" s="25"/>
      <c r="E19" s="25"/>
      <c r="F19" s="25"/>
      <c r="G19" s="26"/>
      <c r="H19" s="27"/>
      <c r="I19" s="27"/>
      <c r="J19" s="27"/>
      <c r="K19" s="27"/>
    </row>
    <row r="20" spans="2:11" ht="11.25">
      <c r="B20" s="23"/>
      <c r="C20" s="24"/>
      <c r="D20" s="25"/>
      <c r="E20" s="25"/>
      <c r="F20" s="25"/>
      <c r="G20" s="26"/>
      <c r="H20" s="27"/>
      <c r="I20" s="27"/>
      <c r="J20" s="27"/>
      <c r="K20" s="27"/>
    </row>
    <row r="21" spans="2:11" ht="11.25">
      <c r="B21" s="23"/>
      <c r="C21" s="24"/>
      <c r="D21" s="25"/>
      <c r="E21" s="25"/>
      <c r="F21" s="25"/>
      <c r="G21" s="26"/>
      <c r="H21" s="27"/>
      <c r="I21" s="27"/>
      <c r="J21" s="27"/>
      <c r="K21" s="27"/>
    </row>
    <row r="22" spans="2:11" ht="11.25">
      <c r="B22" s="23"/>
      <c r="C22" s="24"/>
      <c r="D22" s="25"/>
      <c r="E22" s="25"/>
      <c r="F22" s="25"/>
      <c r="G22" s="26"/>
      <c r="H22" s="27"/>
      <c r="I22" s="27"/>
      <c r="J22" s="27"/>
      <c r="K22" s="27"/>
    </row>
    <row r="23" spans="2:11" ht="11.25">
      <c r="B23" s="23"/>
      <c r="C23" s="24"/>
      <c r="D23" s="25"/>
      <c r="E23" s="25"/>
      <c r="F23" s="25"/>
      <c r="G23" s="26"/>
      <c r="H23" s="27"/>
      <c r="I23" s="27"/>
      <c r="J23" s="27"/>
      <c r="K23" s="27"/>
    </row>
    <row r="24" spans="2:11" ht="11.25">
      <c r="B24" s="23"/>
      <c r="C24" s="24"/>
      <c r="D24" s="25"/>
      <c r="E24" s="25"/>
      <c r="F24" s="25"/>
      <c r="G24" s="26"/>
      <c r="H24" s="27"/>
      <c r="I24" s="27"/>
      <c r="J24" s="27"/>
      <c r="K24" s="27"/>
    </row>
    <row r="25" spans="2:11" ht="11.25">
      <c r="B25" s="23"/>
      <c r="C25" s="36"/>
      <c r="D25" s="36"/>
      <c r="E25" s="25"/>
      <c r="F25" s="25"/>
      <c r="G25" s="26"/>
      <c r="H25" s="27"/>
      <c r="I25" s="27"/>
      <c r="J25" s="27"/>
      <c r="K25" s="27"/>
    </row>
    <row r="26" spans="2:11" ht="11.25">
      <c r="B26" s="23"/>
      <c r="C26" s="29" t="s">
        <v>36</v>
      </c>
      <c r="D26" s="30">
        <v>0.22</v>
      </c>
      <c r="E26" s="25"/>
      <c r="F26" s="25"/>
      <c r="G26" s="26"/>
      <c r="H26" s="27"/>
      <c r="I26" s="27"/>
      <c r="J26" s="27"/>
      <c r="K26" s="27"/>
    </row>
    <row r="27" spans="2:11" ht="11.25">
      <c r="B27" s="23"/>
      <c r="C27" s="31"/>
      <c r="D27" s="25"/>
      <c r="E27" s="25"/>
      <c r="F27" s="25"/>
      <c r="G27" s="26"/>
      <c r="H27" s="27"/>
      <c r="I27" s="28"/>
      <c r="J27" s="28"/>
      <c r="K27" s="28"/>
    </row>
    <row r="28" spans="2:11" ht="11.25">
      <c r="B28" s="32" t="s">
        <v>37</v>
      </c>
      <c r="C28" s="33"/>
      <c r="D28" s="8"/>
      <c r="E28" s="8"/>
      <c r="F28" s="9"/>
      <c r="G28" s="10"/>
      <c r="H28" s="34"/>
      <c r="I28" s="34"/>
      <c r="J28" s="34"/>
      <c r="K28" s="34"/>
    </row>
    <row r="29" spans="2:11" ht="11.25">
      <c r="B29" s="35" t="str">
        <f>ORÇAMENTO!A189</f>
        <v>SINAPI SC - Não Desonerado: fevereiro/2021</v>
      </c>
      <c r="C29" s="33"/>
      <c r="D29" s="11"/>
      <c r="E29" s="11"/>
      <c r="F29" s="36"/>
      <c r="G29" s="37"/>
      <c r="H29" s="27"/>
      <c r="I29" s="27"/>
      <c r="J29" s="27"/>
      <c r="K29" s="27"/>
    </row>
    <row r="30" spans="2:11" ht="11.25">
      <c r="B30" s="35" t="str">
        <f>ORÇAMENTO!A190</f>
        <v>SICRO SC - Não Desonerado: julho/2020</v>
      </c>
      <c r="C30" s="33"/>
      <c r="D30" s="12"/>
      <c r="E30" s="12"/>
      <c r="F30" s="36"/>
      <c r="G30" s="37"/>
      <c r="H30" s="27"/>
      <c r="I30" s="27"/>
      <c r="J30" s="27"/>
      <c r="K30" s="27"/>
    </row>
    <row r="31" spans="2:11" ht="11.25">
      <c r="B31" s="35"/>
      <c r="C31" s="33"/>
      <c r="D31" s="12"/>
      <c r="E31" s="12"/>
      <c r="F31" s="36"/>
      <c r="G31" s="37"/>
      <c r="H31" s="27"/>
      <c r="I31" s="27"/>
      <c r="J31" s="27"/>
      <c r="K31" s="27"/>
    </row>
    <row r="32" spans="2:11" ht="12" thickBot="1">
      <c r="B32" s="38"/>
      <c r="C32" s="39"/>
      <c r="D32" s="40"/>
      <c r="E32" s="40"/>
      <c r="F32" s="40"/>
      <c r="G32" s="41"/>
      <c r="H32" s="27"/>
      <c r="I32" s="27"/>
      <c r="J32" s="27"/>
      <c r="K32" s="27"/>
    </row>
    <row r="33" spans="2:11" ht="11.25">
      <c r="B33" s="42"/>
      <c r="C33" s="43"/>
      <c r="D33" s="44"/>
      <c r="E33" s="44"/>
      <c r="F33" s="44"/>
      <c r="G33" s="44"/>
      <c r="H33" s="27"/>
      <c r="I33" s="28"/>
      <c r="J33" s="28"/>
      <c r="K33" s="28"/>
    </row>
    <row r="34" spans="2:11" ht="11.25">
      <c r="B34" s="42"/>
      <c r="C34" s="43"/>
      <c r="D34" s="44"/>
      <c r="E34" s="44"/>
      <c r="F34" s="44"/>
      <c r="G34" s="44"/>
      <c r="H34" s="27"/>
      <c r="I34" s="28"/>
      <c r="J34" s="28"/>
      <c r="K34" s="28"/>
    </row>
    <row r="35" spans="2:11" ht="11.25">
      <c r="B35" s="42"/>
      <c r="C35" s="43"/>
      <c r="D35" s="44"/>
      <c r="E35" s="44"/>
      <c r="F35" s="44"/>
      <c r="G35" s="44"/>
      <c r="H35" s="27"/>
      <c r="I35" s="28"/>
      <c r="J35" s="28"/>
      <c r="K35" s="28"/>
    </row>
    <row r="36" spans="2:11" ht="11.25">
      <c r="B36" s="42"/>
      <c r="C36" s="43"/>
      <c r="D36" s="44"/>
      <c r="E36" s="44"/>
      <c r="F36" s="44"/>
      <c r="G36" s="44"/>
      <c r="H36" s="27"/>
      <c r="I36" s="27"/>
      <c r="J36" s="27"/>
      <c r="K36" s="27"/>
    </row>
    <row r="37" spans="2:11" ht="11.25">
      <c r="B37" s="42"/>
      <c r="C37" s="43"/>
      <c r="D37" s="44"/>
      <c r="E37" s="44"/>
      <c r="F37" s="44"/>
      <c r="G37" s="44"/>
      <c r="H37" s="27"/>
      <c r="I37" s="27"/>
      <c r="J37" s="27"/>
      <c r="K37" s="27"/>
    </row>
    <row r="38" spans="2:11" ht="11.25">
      <c r="B38" s="42"/>
      <c r="C38" s="43"/>
      <c r="D38" s="44"/>
      <c r="E38" s="44"/>
      <c r="F38" s="44"/>
      <c r="G38" s="44"/>
      <c r="H38" s="27"/>
      <c r="I38" s="27"/>
      <c r="J38" s="27"/>
      <c r="K38" s="27"/>
    </row>
    <row r="39" spans="2:11" ht="11.25">
      <c r="B39" s="42"/>
      <c r="C39" s="43"/>
      <c r="D39" s="44"/>
      <c r="E39" s="44"/>
      <c r="F39" s="44"/>
      <c r="G39" s="44"/>
      <c r="H39" s="27"/>
      <c r="I39" s="27"/>
      <c r="J39" s="27"/>
      <c r="K39" s="27"/>
    </row>
    <row r="40" spans="2:11" ht="11.25">
      <c r="B40" s="42"/>
      <c r="C40" s="43"/>
      <c r="D40" s="44"/>
      <c r="E40" s="44"/>
      <c r="F40" s="44"/>
      <c r="G40" s="44"/>
      <c r="H40" s="27"/>
      <c r="I40" s="27"/>
      <c r="J40" s="27"/>
      <c r="K40" s="27"/>
    </row>
    <row r="41" spans="2:11" ht="11.25">
      <c r="B41" s="42"/>
      <c r="C41" s="43"/>
      <c r="D41" s="44"/>
      <c r="E41" s="44"/>
      <c r="F41" s="44"/>
      <c r="G41" s="44"/>
      <c r="H41" s="27"/>
      <c r="I41" s="27"/>
      <c r="J41" s="27"/>
      <c r="K41" s="27"/>
    </row>
    <row r="42" spans="2:11" ht="11.25">
      <c r="B42" s="42"/>
      <c r="C42" s="43"/>
      <c r="D42" s="44"/>
      <c r="E42" s="44"/>
      <c r="F42" s="44"/>
      <c r="G42" s="44"/>
      <c r="H42" s="27"/>
      <c r="I42" s="27"/>
      <c r="J42" s="27"/>
      <c r="K42" s="27"/>
    </row>
    <row r="43" spans="2:11" ht="11.25">
      <c r="B43" s="42"/>
      <c r="C43" s="43"/>
      <c r="D43" s="44"/>
      <c r="E43" s="44"/>
      <c r="F43" s="44"/>
      <c r="G43" s="44"/>
      <c r="H43" s="27"/>
      <c r="I43" s="27"/>
      <c r="J43" s="27"/>
      <c r="K43" s="27"/>
    </row>
    <row r="44" spans="2:11" ht="11.25">
      <c r="B44" s="42"/>
      <c r="C44" s="43"/>
      <c r="D44" s="44"/>
      <c r="E44" s="44"/>
      <c r="F44" s="44"/>
      <c r="G44" s="44"/>
      <c r="H44" s="27"/>
      <c r="I44" s="27"/>
      <c r="J44" s="27"/>
      <c r="K44" s="27"/>
    </row>
    <row r="45" spans="2:11" ht="11.25">
      <c r="B45" s="42"/>
      <c r="C45" s="43"/>
      <c r="D45" s="44"/>
      <c r="E45" s="44"/>
      <c r="F45" s="44"/>
      <c r="G45" s="44"/>
      <c r="H45" s="27"/>
      <c r="I45" s="27"/>
      <c r="J45" s="27"/>
      <c r="K45" s="27"/>
    </row>
  </sheetData>
  <sheetProtection/>
  <mergeCells count="1">
    <mergeCell ref="B7:G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Angela Preuss</cp:lastModifiedBy>
  <cp:lastPrinted>2021-03-30T11:43:27Z</cp:lastPrinted>
  <dcterms:created xsi:type="dcterms:W3CDTF">2020-04-24T12:54:53Z</dcterms:created>
  <dcterms:modified xsi:type="dcterms:W3CDTF">2021-05-28T20:16:19Z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