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10" windowHeight="10590" tabRatio="822" activeTab="4"/>
  </bookViews>
  <sheets>
    <sheet name="ORÇAMENTO" sheetId="1" r:id="rId1"/>
    <sheet name="QUANTITATIVO" sheetId="2" r:id="rId2"/>
    <sheet name="COMPOSIÇÕES" sheetId="3" r:id="rId3"/>
    <sheet name="MEDIANAS" sheetId="4" r:id="rId4"/>
    <sheet name="CRONOGRAMA" sheetId="5" r:id="rId5"/>
  </sheets>
  <definedNames>
    <definedName name="_xlnm.Print_Area" localSheetId="2">'COMPOSIÇÕES'!$A$1:$G$24</definedName>
    <definedName name="_xlnm.Print_Area" localSheetId="4">'CRONOGRAMA'!$A$1:$I$74</definedName>
    <definedName name="_xlnm.Print_Area" localSheetId="3">'MEDIANAS'!$A$1:$J$27</definedName>
    <definedName name="_xlnm.Print_Area" localSheetId="0">'ORÇAMENTO'!$A$1:$I$199</definedName>
    <definedName name="_xlnm.Print_Area" localSheetId="1">'QUANTITATIVO'!$A$1:$L$362</definedName>
    <definedName name="_xlnm.Print_Titles" localSheetId="2">'COMPOSIÇÕES'!$1:$7</definedName>
    <definedName name="_xlnm.Print_Titles" localSheetId="4">'CRONOGRAMA'!$1:$9</definedName>
    <definedName name="_xlnm.Print_Titles" localSheetId="3">'MEDIANAS'!$1:$7</definedName>
    <definedName name="_xlnm.Print_Titles" localSheetId="0">'ORÇAMENTO'!$1:$8</definedName>
    <definedName name="_xlnm.Print_Titles" localSheetId="1">'QUANTITATIVO'!$1:$8</definedName>
  </definedNames>
  <calcPr fullCalcOnLoad="1"/>
</workbook>
</file>

<file path=xl/sharedStrings.xml><?xml version="1.0" encoding="utf-8"?>
<sst xmlns="http://schemas.openxmlformats.org/spreadsheetml/2006/main" count="1453" uniqueCount="482">
  <si>
    <t xml:space="preserve">LOCAL: </t>
  </si>
  <si>
    <t>DISCRIMINAÇÃO DOS SERVIÇOS</t>
  </si>
  <si>
    <t>QUANT</t>
  </si>
  <si>
    <t>ITEM</t>
  </si>
  <si>
    <t>1.1</t>
  </si>
  <si>
    <t>2.1</t>
  </si>
  <si>
    <t>COMPOSIÇÃO DE PREÇO UNITÁRIA</t>
  </si>
  <si>
    <t>CÓDIGO</t>
  </si>
  <si>
    <t>DESCRIÇÃO</t>
  </si>
  <si>
    <t>REFERÊNCIA</t>
  </si>
  <si>
    <t>UND</t>
  </si>
  <si>
    <t>3.1</t>
  </si>
  <si>
    <t>3.1.1</t>
  </si>
  <si>
    <t>CUSTO UNITÁRIO</t>
  </si>
  <si>
    <t>PREÇO UNITÁRIO</t>
  </si>
  <si>
    <t>2.1.1</t>
  </si>
  <si>
    <t>PREÇO TOTAL</t>
  </si>
  <si>
    <t>PROJETO:</t>
  </si>
  <si>
    <t>TOTAL</t>
  </si>
  <si>
    <t>DIAM.</t>
  </si>
  <si>
    <t>COMP.</t>
  </si>
  <si>
    <t>LARG.</t>
  </si>
  <si>
    <t>ALT.</t>
  </si>
  <si>
    <t>1.1.1</t>
  </si>
  <si>
    <t>MEMORIAL QUANTITATIVO</t>
  </si>
  <si>
    <t>VALOR TOTAL DO ITEM</t>
  </si>
  <si>
    <t>VALOR TOTAL GERAL</t>
  </si>
  <si>
    <t>CUSTO TOTAL DO ITEM</t>
  </si>
  <si>
    <t>CUSTO TOTAL</t>
  </si>
  <si>
    <t>1.1.2</t>
  </si>
  <si>
    <t>1.1.3</t>
  </si>
  <si>
    <t>1.1.4</t>
  </si>
  <si>
    <t>BASE</t>
  </si>
  <si>
    <t>SINAPI COMPOSIÇÃO</t>
  </si>
  <si>
    <t>SINAPI INSUMO</t>
  </si>
  <si>
    <t xml:space="preserve">M     </t>
  </si>
  <si>
    <t>VIGA DE MADEIRA NAO APARELHADA *6 X 16* CM, MACARANDUBA, ANGELIM OU EQUIVALENTE DA REGIAO</t>
  </si>
  <si>
    <t xml:space="preserve">M2    </t>
  </si>
  <si>
    <t xml:space="preserve">KG    </t>
  </si>
  <si>
    <t>TABUA DE MADEIRA APARELHADA *2,5 X 15* CM, MACARANDUBA, ANGELIM OU EQUIVALENTE DA REGIAO</t>
  </si>
  <si>
    <t>PREGO DE ACO POLIDO COM CABECA 12 X 12</t>
  </si>
  <si>
    <t>M</t>
  </si>
  <si>
    <t>UN</t>
  </si>
  <si>
    <t>KG</t>
  </si>
  <si>
    <t>M2</t>
  </si>
  <si>
    <t>H</t>
  </si>
  <si>
    <t>TRAMA DE MADEIRA COMPOSTA POR RIPAS, CAIBROS E TERÇAS PARA TELHADOS DE ATÉ 2 ÁGUAS PARA TELHA DE ENCAIXE DE CERÂMICA OU DE CONCRETO, INCLUSO TRANSPORTE VERTICAL. AF_07/2019</t>
  </si>
  <si>
    <t>FABRICAÇÃO E INSTALAÇÃO DE TESOURA INTEIRA EM MADEIRA NÃO APARELHADA, VÃO DE 7 M, PARA TELHA CERÂMICA OU DE CONCRETO, INCLUSO IÇAMENTO. AF_07/2019</t>
  </si>
  <si>
    <t>FABRICAÇÃO E INSTALAÇÃO DE TESOURA INTEIRA EM MADEIRA NÃO APARELHADA, VÃO DE 10 M, PARA TELHA CERÂMICA OU DE CONCRETO, INCLUSO IÇAMENTO. AF_07/2019</t>
  </si>
  <si>
    <t>TELHAMENTO COM TELHA CERÂMICA DE ENCAIXE, TIPO ROMANA, COM ATÉ 2 ÁGUAS, INCLUSO TRANSPORTE VERTICAL. AF_07/2019</t>
  </si>
  <si>
    <t>CUMEEIRA E ESPIGÃO PARA TELHA CERÂMICA EMBOÇADA COM ARGAMASSA TRAÇO 1:2:9 (CIMENTO, CAL E AREIA), PARA TELHADOS COM MAIS DE 2 ÁGUAS, INCLUSO TRANSPORTE VERTICAL. AF_07/2019</t>
  </si>
  <si>
    <t>M3</t>
  </si>
  <si>
    <t>PORTA DE MADEIRA, MACIÇA (PESADA OU SUPERPESADA), 90X210CM, ESPESSURA DE 3,5CM, INCLUSO DOBRADIÇAS - FORNECIMENTO E INSTALAÇÃO. AF_12/2019</t>
  </si>
  <si>
    <t>BATENTE PARA PORTA DE MADEIRA, PADRÃO POPULAR - FORNECIMENTO E MONTAGEM. AF_12/2019</t>
  </si>
  <si>
    <t>KIT DE PORTA DE MADEIRA PARA PINTURA, SEMI-OCA (LEVE OU MÉDIA), PADRÃO POPULAR, 70X210CM, ESPESSURA DE 3,5CM, ITENS INCLUSOS: DOBRADIÇAS, MONTAGEM E INSTALAÇÃO DO BATENTE, FECHADURA COM EXECUÇÃO DO FURO - FORNECIMENTO E INSTALAÇÃO. AF_12/2019</t>
  </si>
  <si>
    <t>KIT DE PORTA DE MADEIRA PARA PINTURA, SEMI-OCA (LEVE OU MÉDIA), PADRÃO POPULAR, 80X210CM, ESPESSURA DE 3,5CM, ITENS INCLUSOS: DOBRADIÇAS, MONTAGEM E INSTALAÇÃO DO BATENTE, FECHADURA COM EXECUÇÃO DO FURO - FORNECIMENTO E INSTALAÇÃO. AF_12/2019</t>
  </si>
  <si>
    <t>JANELA DE MADEIRA (PINUS/EUCALIPTO OU EQUIV.) DE ABRIR COM 4 FOLHAS (2 VENEZIANAS E 2 GUILHOTINAS PARA VIDRO), COM BATENTE, ALIZAR E FERRAGENS. EXCLUSIVE VIDROS, ACABAMENTO E CONTRAMARCO. FORNECIMENTO E INSTALAÇÃO. AF_12/2019</t>
  </si>
  <si>
    <t>JANELA DE MADEIRA (CEDRINHO/ANGELIM OU EQUIV.) TIPO MAXIM-AR, PARA VIDRO, COM BATENTE, ALIZAR E FERRAGENS. EXCLUSIVE VIDRO, ACABAMENTO E CONTRAMARCO. FORNECIMENTO E INSTALAÇÃO. AF_12/2019</t>
  </si>
  <si>
    <t>VIDRO LISO COMUM TRANSPARENTE, ESPESSURA 3MM</t>
  </si>
  <si>
    <t>LASTRO DE CONCRETO MAGRO, APLICADO EM PISOS OU RADIERS, ESPESSURA DE 3 CM. AF_07/2016</t>
  </si>
  <si>
    <t>COMPACTAÇÃO MECÂNICA DE SOLO PARA EXECUÇÃO DE RADIER, COM COMPACTADOR DE SOLOS TIPO PLACA VIBRATÓRIA. AF_09/2017</t>
  </si>
  <si>
    <t>FABRICAÇÃO, MONTAGEM E DESMONTAGEM DE FORMA PARA RADIER, EM MADEIRA SERRADA, 4 UTILIZAÇÕES. AF_09/2017</t>
  </si>
  <si>
    <t>CONCRETAGEM DE RADIER, PISO OU LAJE SOBRE SOLO, FCK 30 MPA, PARA ESPESSURA DE 15 CM - LANÇAMENTO, ADENSAMENTO E ACABAMENTO. AF_09/2017</t>
  </si>
  <si>
    <t>LASTRO COM MATERIAL GRANULAR (PEDRA BRITADA N.1 E PEDRA BRITADA N.2), APLICADO EM PISOS OU RADIERS, ESPESSURA DE *10 CM*. AF_07/2019</t>
  </si>
  <si>
    <t>FABRICAÇÃO DE FÔRMA PARA PILARES E ESTRUTURAS SIMILARES, EM CHAPA DE MADEIRA COMPENSADA RESINADA, E = 17 MM. AF_12/2015</t>
  </si>
  <si>
    <t>FABRICAÇÃO DE FÔRMA PARA VIGAS, EM CHAPA DE MADEIRA COMPENSADA RESINADA, E = 17 MM. AF_12/2015</t>
  </si>
  <si>
    <t>MONTAGEM E DESMONTAGEM DE FÔRMA DE PILARES RETANGULARES E ESTRUTURAS SIMILARES COM ÁREA MÉDIA DAS SEÇÕES MENOR OU IGUAL A 0,25 M², PÉ-DIREITO SIMPLES, EM CHAPA DE MADEIRA COMPENSADA RESINADA, 4 UTILIZAÇÕES. AF_12/2015</t>
  </si>
  <si>
    <t>MONTAGEM E DESMONTAGEM DE FÔRMA DE VIGA, ESCORAMENTO COM GARFO DE MADEIRA, PÉ-DIREITO SIMPLES, EM CHAPA DE MADEIRA RESINADA, 4 UTILIZAÇÕES. AF_12/2015</t>
  </si>
  <si>
    <t>FABRICAÇÃO, MONTAGEM E DESMONTAGEM DE FÔRMA PARA SAPATA, EM MADEIRA SERRADA, E=25 MM, 4 UTILIZAÇÕES. AF_06/2017</t>
  </si>
  <si>
    <t>FABRICAÇÃO, MONTAGEM E DESMONTAGEM DE FÔRMA PARA VIGA BALDRAME, EM MADEIRA SERRADA, E=25 MM, 4 UTILIZAÇÕES. AF_06/2017</t>
  </si>
  <si>
    <t>ARMAÇÃO DE PILAR OU VIGA DE UMA ESTRUTURA CONVENCIONAL DE CONCRETO ARMADO EM UMA EDIFICAÇÃO TÉRREA OU SOBRADO UTILIZANDO AÇO CA-50 DE 12,5 MM - MONTAGEM. AF_12/2015</t>
  </si>
  <si>
    <t>ARMAÇÃO DE LAJE DE UMA ESTRUTURA CONVENCIONAL DE CONCRETO ARMADO EM UMA EDIFICAÇÃO TÉRREA OU SOBRADO UTILIZANDO AÇO CA-50 DE 12,5 MM - MONTAGEM. AF_12/2015</t>
  </si>
  <si>
    <t>CORTE E DOBRA DE AÇO CA-50, DIÂMETRO DE 8,0 MM, UTILIZADO EM ESTRUTURAS DIVERSAS, EXCETO LAJES. AF_12/2015</t>
  </si>
  <si>
    <t>CORTE E DOBRA DE AÇO CA-50, DIÂMETRO DE 12,5 MM, UTILIZADO EM ESTRUTURAS DIVERSAS, EXCETO LAJES. AF_12/2015</t>
  </si>
  <si>
    <t>CORTE E DOBRA DE AÇO CA-50, DIÂMETRO DE 12,5 MM, UTILIZADO EM LAJE. AF_12/2015</t>
  </si>
  <si>
    <t>ARMAÇÃO DE BLOCO, VIGA BALDRAME OU SAPATA UTILIZANDO AÇO CA-50 DE 8 MM - MONTAGEM. AF_06/2017</t>
  </si>
  <si>
    <t>CONCRETAGEM DE PILARES, FCK = 25 MPA, COM USO DE BOMBA EM EDIFICAÇÃO COM SEÇÃO MÉDIA DE PILARES MENOR OU IGUAL A 0,25 M² - LANÇAMENTO, ADENSAMENTO E ACABAMENTO. AF_12/2015</t>
  </si>
  <si>
    <t>CONCRETAGEM DE VIGAS E LAJES, FCK=20 MPA, PARA LAJES PREMOLDADAS COM USO DE BOMBA EM EDIFICAÇÃO COM ÁREA MÉDIA DE LAJES MENOR OU IGUAL A 20 M² - LANÇAMENTO, ADENSAMENTO E ACABAMENTO. AF_12/2015</t>
  </si>
  <si>
    <t>CONCRETAGEM DE SAPATAS, FCK 30 MPA, COM USO DE BOMBA  LANÇAMENTO, ADENSAMENTO E ACABAMENTO. AF_11/2016</t>
  </si>
  <si>
    <t>74202/1</t>
  </si>
  <si>
    <t>LAJE PRE-MOLDADA P/FORRO, SOBRECARGA 100KG/M2, VAOS ATE 3,50M/E=8CM, C/LAJOTAS E CAP.C/CONC FCK=20MPA, 3CM, INTER-EIXO 38CM, C/ESCORAMENTO (REAPR.3X) E FERRAGEM NEGATIVA</t>
  </si>
  <si>
    <t>74202/2</t>
  </si>
  <si>
    <t>LAJE PRE-MOLDADA P/PISO, SOBRECARGA 200KG/M2, VAOS ATE 3,50M/E=8CM, C/LAJOTAS E CAP.C/CONC FCK=20MPA, 4CM, INTER-EIXO 38CM, C/ESCORAMENTO (REAPR.3X) E FERRAGEM NEGATIVA</t>
  </si>
  <si>
    <t>IMPERMEABILIZAÇÃO DE PISO COM ARGAMASSA DE CIMENTO E AREIA, COM ADITIVO IMPERMEABILIZANTE, E = 2CM. AF_06/2018</t>
  </si>
  <si>
    <t>IMPERMEABILIZAÇÃO DE PAREDES COM ARGAMASSA DE CIMENTO E AREIA, COM ADITIVO IMPERMEABILIZANTE, E = 2CM. AF_06/2018</t>
  </si>
  <si>
    <t>IMPERMEABILIZAÇÃO DE SUPERFÍCIE COM EMULSÃO ASFÁLTICA, 2 DEMÃOS AF_06/2018</t>
  </si>
  <si>
    <t>ELETRODUTO FLEXÍVEL CORRUGADO, PVC, DN 25 MM (3/4"), PARA CIRCUITOS TERMINAIS, INSTALADO EM FORRO - FORNECIMENTO E INSTALAÇÃO. AF_12/2015</t>
  </si>
  <si>
    <t>ELETRODUTO FLEXÍVEL CORRUGADO, PVC, DN 25 MM (3/4"), PARA CIRCUITOS TERMINAIS, INSTALADO EM PAREDE - FORNECIMENTO E INSTALAÇÃO. AF_12/2015</t>
  </si>
  <si>
    <t>CAIXA RETANGULAR 4" X 2" ALTA (2,00 M DO PISO), PVC, INSTALADA EM PAREDE - FORNECIMENTO E INSTALAÇÃO. AF_12/2015</t>
  </si>
  <si>
    <t>CAIXA RETANGULAR 4" X 2" MÉDIA (1,30 M DO PISO), PVC, INSTALADA EM PAREDE - FORNECIMENTO E INSTALAÇÃO. AF_12/2015</t>
  </si>
  <si>
    <t>74131/5</t>
  </si>
  <si>
    <t>QUADRO DE DISTRIBUICAO DE ENERGIA DE EMBUTIR, EM CHAPA METALICA, PARA 24 DISJUNTORES TERMOMAGNETICOS MONOPOLARES, COM BARRAMENTO TRIFASICO E NEUTRO, FORNECIMENTO E INSTALACAO</t>
  </si>
  <si>
    <t>DISJUNTOR MONOPOLAR TIPO DIN, CORRENTE NOMINAL DE 10A - FORNECIMENTO E INSTALAÇÃO. AF_04/2016</t>
  </si>
  <si>
    <t>DISJUNTOR MONOPOLAR TIPO DIN, CORRENTE NOMINAL DE 25A - FORNECIMENTO E INSTALAÇÃO. AF_04/2016</t>
  </si>
  <si>
    <t>TOMADA ALTA DE EMBUTIR (1 MÓDULO), 2P+T 10 A, INCLUINDO SUPORTE E PLACA - FORNECIMENTO E INSTALAÇÃO. AF_12/2015</t>
  </si>
  <si>
    <t>TOMADA MÉDIA DE EMBUTIR (1 MÓDULO), 2P+T 10 A, INCLUINDO SUPORTE E PLACA - FORNECIMENTO E INSTALAÇÃO. AF_12/2015</t>
  </si>
  <si>
    <t>TOMADA MÉDIA DE EMBUTIR (2 MÓDULOS), 2P+T 10 A, INCLUINDO SUPORTE E PLACA - FORNECIMENTO E INSTALAÇÃO. AF_12/2015</t>
  </si>
  <si>
    <t>INTERRUPTOR SIMPLES (1 MÓDULO) COM 1 TOMADA DE EMBUTIR 2P+T 10 A,  INCLUINDO SUPORTE E PLACA - FORNECIMENTO E INSTALAÇÃO. AF_12/2015</t>
  </si>
  <si>
    <t>EXTINTOR DE PQS 4KG - FORNECIMENTO E INSTALACAO</t>
  </si>
  <si>
    <t>TUBO, PVC, SOLDÁVEL, DN 25MM, INSTALADO EM RAMAL DE DISTRIBUIÇÃO DE ÁGUA - FORNECIMENTO E INSTALAÇÃO. AF_12/2014</t>
  </si>
  <si>
    <t>TUBO PVC, SÉRIE R, ÁGUA PLUVIAL, DN 75 MM, FORNECIDO E INSTALADO EM RAMAL DE ENCAMINHAMENTO. AF_12/2014</t>
  </si>
  <si>
    <t>TUBO PVC, SERIE NORMAL, ESGOTO PREDIAL, DN 50 MM, FORNECIDO E INSTALADO EM RAMAL DE DESCARGA OU RAMAL DE ESGOTO SANITÁRIO. AF_12/2014</t>
  </si>
  <si>
    <t>TUBO PVC, SERIE NORMAL, ESGOTO PREDIAL, DN 100 MM, FORNECIDO E INSTALADO EM RAMAL DE DESCARGA OU RAMAL DE ESGOTO SANITÁRIO. AF_12/2014</t>
  </si>
  <si>
    <t>JOELHO 90 GRAUS, PVC, SOLDÁVEL, DN 25MM, INSTALADO EM RAMAL DE DISTRIBUIÇÃO DE ÁGUA - FORNECIMENTO E INSTALAÇÃO. AF_12/2014</t>
  </si>
  <si>
    <t>TE, PVC, SOLDÁVEL, DN 25MM, INSTALADO EM RAMAL DE DISTRIBUIÇÃO DE ÁGUA - FORNECIMENTO E INSTALAÇÃO. AF_12/2014</t>
  </si>
  <si>
    <t>JOELHO 90 GRAUS, PVC, SERIE R, ÁGUA PLUVIAL, DN 75 MM, JUNTA ELÁSTICA, FORNECIDO E INSTALADO EM RAMAL DE ENCAMINHAMENTO. AF_12/2014</t>
  </si>
  <si>
    <t>JOELHO 45 GRAUS, PVC, SERIE NORMAL, ESGOTO PREDIAL, DN 50 MM, JUNTA ELÁSTICA, FORNECIDO E INSTALADO EM RAMAL DE DESCARGA OU RAMAL DE ESGOTO SANITÁRIO. AF_12/2014</t>
  </si>
  <si>
    <t>JOELHO 45 GRAUS, PVC, SERIE NORMAL, ESGOTO PREDIAL, DN 100 MM, JUNTA ELÁSTICA, FORNECIDO E INSTALADO EM RAMAL DE DESCARGA OU RAMAL DE ESGOTO SANITÁRIO. AF_12/2014</t>
  </si>
  <si>
    <t>TE, PVC, SERIE NORMAL, ESGOTO PREDIAL, DN 100 X 100 MM, JUNTA ELÁSTICA, FORNECIDO E INSTALADO EM RAMAL DE DESCARGA OU RAMAL DE ESGOTO SANITÁRIO. AF_12/2014</t>
  </si>
  <si>
    <t>JUNÇÃO SIMPLES, PVC, SERIE NORMAL, ESGOTO PREDIAL, DN 100 X 100 MM, JUNTA ELÁSTICA, FORNECIDO E INSTALADO EM RAMAL DE DESCARGA OU RAMAL DE ESGOTO SANITÁRIO. AF_12/2014</t>
  </si>
  <si>
    <t>74166/1</t>
  </si>
  <si>
    <t>CAIXA DE INSPEÇÃO EM CONCRETO PRÉ-MOLDADO DN 60CM COM TAMPA H= 60CM - FORNECIMENTO E INSTALACAO</t>
  </si>
  <si>
    <t>CAIXA D´ÁGUA EM POLIETILENO, 1000 LITROS, COM ACESSÓRIOS</t>
  </si>
  <si>
    <t>CAIXA ENTERRADA HIDRÁULICA RETANGULAR EM ALVENARIA COM TIJOLOS CERÂMICOS MACIÇOS, DIMENSÕES INTERNAS: 0,3X0,3X0,3 M PARA REDE DE ESGOTO. AF_05/2018</t>
  </si>
  <si>
    <t>CAIXA SIFONADA, PVC, DN 100 X 100 X 50 MM, JUNTA ELÁSTICA, FORNECIDA E INSTALADA EM RAMAL DE DESCARGA OU EM RAMAL DE ESGOTO SANITÁRIO. AF_12/2014</t>
  </si>
  <si>
    <t>REGISTRO DE PRESSÃO BRUTO, LATÃO, ROSCÁVEL, 3/4", COM ACABAMENTO E CANOPLA CROMADOS. FORNECIDO E INSTALADO EM RAMAL DE ÁGUA. AF_12/2014</t>
  </si>
  <si>
    <t>REGISTRO DE ESFERA, PVC, SOLDÁVEL, DN  25 MM, INSTALADO EM RESERVAÇÃO DE ÁGUA DE EDIFICAÇÃO QUE POSSUA RESERVATÓRIO DE FIBRA/FIBROCIMENTO   FORNECIMENTO E INSTALAÇÃO. AF_06/2016</t>
  </si>
  <si>
    <t>REGISTRO DE GAVETA BRUTO, LATÃO, ROSCÁVEL, 1, COM ACABAMENTO E CANOPLA CROMADOS, INSTALADO EM RESERVAÇÃO DE ÁGUA DE EDIFICAÇÃO QUE POSSUA RESERVATÓRIO DE FIBRA/FIBROCIMENTO  FORNECIMENTO E INSTALAÇÃO. AF_06/2016</t>
  </si>
  <si>
    <t>HIDRÔMETRO DN 25 (¾ ), 5,0 M³/H FORNECIMENTO E INSTALAÇÃO. AF_11/2016</t>
  </si>
  <si>
    <t>CAIXA EM CONCRETO PRÉ-MOLDADO PARA ABRIGO DE HIDRÔMETRO COM DN 20 (½)  FORNECIMENTO E INSTALAÇÃO. AF_11/2016</t>
  </si>
  <si>
    <t>KIT CAVALETE PARA MEDIÇÃO DE ÁGUA - ENTRADA INDIVIDUALIZADA, EM PVC DN 25 (¾), PARA 1 MEDIDOR  FORNECIMENTO E INSTALAÇÃO (EXCLUSIVE HIDRÔMETRO). AF_11/2016</t>
  </si>
  <si>
    <t>ESCAVACAO MECANICA CAMPO ABERTO EM SOLO EXCETO ROCHA ATE 2,00M PROFUNDIDADE</t>
  </si>
  <si>
    <t>ESCAVAÇÃO MECANIZADA PARA BLOCO DE COROAMENTO OU SAPATA, COM PREVISÃO DE FÔRMA, COM RETROESCAVADEIRA. AF_06/2017</t>
  </si>
  <si>
    <t>ESCAVAÇÃO MECANIZADA PARA VIGA BALDRAME, COM PREVISÃO DE FÔRMA, COM MINI-ESCAVADEIRA. AF_06/2017</t>
  </si>
  <si>
    <t>REATERRO MECANIZADO DE VALA COM RETROESCAVADEIRA (CAPACIDADE DA CAÇAMBA DA RETRO: 0,26 M³ / POTÊNCIA: 88 HP), LARGURA ATÉ 0,8 M, PROFUNDIDADE ATÉ 1,5 M, COM SOLO DE 1ª CATEGORIA EM LOCAIS COM BAIXO NÍVEL DE INTERFERÊNCIA. AF_04/2016</t>
  </si>
  <si>
    <t>REATERRO MECANIZADO DE VALA COM RETROESCAVADEIRA (CAPACIDADE DA CAÇAMBA DA RETRO: 0,26 M³ / POTÊNCIA: 88 HP), LARGURA DE 0,8 A 1,5 M, PROFUNDIDADE ATÉ 1,5 M, COM SOLO DE 1ª CATEGORIA EM LOCAIS COM BAIXO NÍVEL DE INTERFERÊNCIA. AF_04/2016</t>
  </si>
  <si>
    <t>CARGA, MANOBRAS E DESCARGA DE AREIA, BRITA, PEDRA DE MAO E SOLOS COM CAMINHAO BASCULANTE 6 M3 (DESCARGA LIVRE)</t>
  </si>
  <si>
    <t>M3XKM</t>
  </si>
  <si>
    <t>CARGA E DESCARGA MECANIZADAS DE ENTULHO EM CAMINHAO BASCULANTE 6 M3</t>
  </si>
  <si>
    <t>TRANSPORTE COM CAMINHÃO BASCULANTE DE 6 M3, EM VIA URBANA PAVIMENTADA, DMT ATÉ 30 KM (UNIDADE: M3XKM). AF_01/2018</t>
  </si>
  <si>
    <t>LASTRO DE VALA COM PREPARO DE FUNDO, LARGURA MENOR QUE 1,5 M, COM CAMADA DE BRITA, LANÇAMENTO MANUAL, EM LOCAL COM NÍVEL BAIXO DE INTERFERÊNCIA. AF_06/2016</t>
  </si>
  <si>
    <t>ALVENARIA DE VEDAÇÃO DE BLOCOS CERÂMICOS FURADOS NA VERTICAL DE 14X19X39CM (ESPESSURA 14CM) DE PAREDES COM ÁREA LÍQUIDA MENOR QUE 6M² COM VÃOS E ARGAMASSA DE ASSENTAMENTO COM PREPARO EM BETONEIRA. AF_06/2014</t>
  </si>
  <si>
    <t>REVESTIMENTO CERÂMICO PARA PISO COM PLACAS TIPO ESMALTADA PADRÃO POPULAR DE DIMENSÕES 35X35 CM APLICADA EM AMBIENTES DE ÁREA MENOR QUE 5 M2. AF_06/2014</t>
  </si>
  <si>
    <t>REVESTIMENTO CERÂMICO PARA PISO COM PLACAS TIPO ESMALTADA PADRÃO POPULAR DE DIMENSÕES 35X35 CM APLICADA EM AMBIENTES DE ÁREA ENTRE 5 M2 E 10 M2. AF_06/2014</t>
  </si>
  <si>
    <t>REVESTIMENTO CERÂMICO PARA PISO COM PLACAS TIPO ESMALTADA PADRÃO POPULAR DE DIMENSÕES 35X35 CM APLICADA EM AMBIENTES DE ÁREA MAIOR QUE 10 M2. AF_06/2014</t>
  </si>
  <si>
    <t>CONTRAPISO AUTONIVELANTE, APLICADO SOBRE LAJE, ADERIDO, ESPESSURA 2CM. AF_06/2014</t>
  </si>
  <si>
    <t>CHAPISCO APLICADO EM ALVENARIAS E ESTRUTURAS DE CONCRETO INTERNAS, COM COLHER DE PEDREIRO.  ARGAMASSA TRAÇO 1:3 COM PREPARO EM BETONEIRA 400L. AF_06/2014</t>
  </si>
  <si>
    <t>EMBOÇO, PARA RECEBIMENTO DE CERÂMICA, EM ARGAMASSA TRAÇO 1:2:8, PREPARO MECÂNICO COM BETONEIRA 400L, APLICADO MANUALMENTE EM FACES INTERNAS DE PAREDES, PARA AMBIENTE COM ÁREA ENTRE 5M2 E 10M2, ESPESSURA DE 10MM, COM EXECUÇÃO DE TALISCAS. AF_06/2014</t>
  </si>
  <si>
    <t>REVESTIMENTO CERÂMICO PARA PAREDES INTERNAS COM PLACAS TIPO ESMALTADA PADRÃO POPULAR DE DIMENSÕES 20X20 CM, ARGAMASSA TIPO AC III, APLICADAS EM AMBIENTES DE ÁREA MAIOR QUE 5 M2 NA ALTURA INTEIRA DAS PAREDES. AF_06/2014</t>
  </si>
  <si>
    <t>FORRO EM MADEIRA PINUS, PARA AMBIENTES COMERCIAIS, INCLUSIVE ESTRUTURA DE FIXAÇÃO. AF_05/2017</t>
  </si>
  <si>
    <t>ACABAMENTOS PARA FORRO (RODA-FORRO EM MADEIRA PINUS). AF_05/2017</t>
  </si>
  <si>
    <t>FORRO EM RÉGUAS DE PVC, FRISADO, PARA AMBIENTES COMERCIAIS, INCLUSIVE ESTRUTURA DE FIXAÇÃO. AF_05/2017_P</t>
  </si>
  <si>
    <t>ACABAMENTOS PARA FORRO (RODA-FORRO EM PERFIL METÁLICO E PLÁSTICO). AF_05/2017</t>
  </si>
  <si>
    <t>DEMOLIÇÃO DE ALVENARIA DE TIJOLO MACIÇO, DE FORMA MANUAL, SEM REAPROVEITAMENTO. AF_12/2017</t>
  </si>
  <si>
    <t>REMOÇÃO DE TAPUME/ CHAPAS METÁLICAS E DE MADEIRA, DE FORMA MANUAL, SEM REAPROVEITAMENTO. AF_12/2017</t>
  </si>
  <si>
    <t>REMOÇÃO DE PORTAS, DE FORMA MANUAL, SEM REAPROVEITAMENTO. AF_12/2017</t>
  </si>
  <si>
    <t>REMOÇÃO DE JANELAS, DE FORMA MANUAL, SEM REAPROVEITAMENTO. AF_12/2017</t>
  </si>
  <si>
    <t>REMOÇÃO DE TELHAS, DE FIBROCIMENTO, METÁLICA E CERÂMICA, DE FORMA MANUAL, SEM REAPROVEITAMENTO. AF_12/2017</t>
  </si>
  <si>
    <t>REMOÇÃO DE TESOURAS DE MADEIRA, COM VÃO MAIOR OU IGUAL A 8M, DE FORMA MANUAL, SEM REAPROVEITAMENTO. AF_12/2017</t>
  </si>
  <si>
    <t>REMOÇÃO DE RAÍZES REMANESCENTES DE TRONCO DE ÁRVORE COM DIÂMETRO MAIOR OU IGUAL A 0,20 M E MENOR QUE 0,40 M.AF_05/2018</t>
  </si>
  <si>
    <t>CORTE RASO E RECORTE DE ÁRVORE COM DIÂMETRO DE TRONCO MAIOR OU IGUAL A 0,20 M E MENOR QUE 0,40 M.AF_05/2018</t>
  </si>
  <si>
    <t>AJUDANTE DE CARPINTEIRO COM ENCARGOS COMPLEMENTARES</t>
  </si>
  <si>
    <t>CARPINTEIRO DE FORMAS COM ENCARGOS COMPLEMENTARES</t>
  </si>
  <si>
    <t>PREFEITURA MUNICIPAL DE TIMBÓ</t>
  </si>
  <si>
    <t>COMPOSIÇÕES</t>
  </si>
  <si>
    <t>COMP01</t>
  </si>
  <si>
    <t>2.2</t>
  </si>
  <si>
    <t>2.2.1</t>
  </si>
  <si>
    <t>2.3</t>
  </si>
  <si>
    <t>2.2.3</t>
  </si>
  <si>
    <t>2.2.2</t>
  </si>
  <si>
    <t>2.2.4</t>
  </si>
  <si>
    <t>2.4</t>
  </si>
  <si>
    <t>-</t>
  </si>
  <si>
    <t>OBS:</t>
  </si>
  <si>
    <t>SERVIÇOS PRELIMINARES E CANTEIRO DE OBRAS</t>
  </si>
  <si>
    <t>CRONOGRAMA FÍSICO FINANCEIRO</t>
  </si>
  <si>
    <t>SERVIÇOS</t>
  </si>
  <si>
    <t>MESES</t>
  </si>
  <si>
    <t>TOTAL MENSAL</t>
  </si>
  <si>
    <t>TOTAL ACUMULADO</t>
  </si>
  <si>
    <t>PERCENTUAL TOTAL</t>
  </si>
  <si>
    <t>VALOR TOTAL DO SUBITEM</t>
  </si>
  <si>
    <t>6.1</t>
  </si>
  <si>
    <t>6.2</t>
  </si>
  <si>
    <t>6.3</t>
  </si>
  <si>
    <t>ESTACA ESCAVADA MECANICAMENTE, SEM FLUIDO ESTABILIZANTE, COM 25CM DE DIÂMETRO, CONCRETO LANÇADO POR CAMINHÃO BETONEIRA (EXCLUSIVE MOBILIZAÇÃO E DESMOBILIZAÇÃO). AF_01/2020</t>
  </si>
  <si>
    <t>LUMINÁRIA TIPO PLAFON REDONDO COM VIDRO FOSCO, DE SOBREPOR, COM 2 LÂMPADAS FLUORESCENTES DE 15 W, SEM REATOR - FORNECIMENTO E INSTALAÇÃO. AF_02/2020</t>
  </si>
  <si>
    <t>LUMINÁRIA ARANDELA TIPO MEIA LUA, DE SOBREPOR, COM 1 LÂMPADA LED DE 6 W, SEM REATOR - FORNECIMENTO E INSTALAÇÃO. AF_02/2020</t>
  </si>
  <si>
    <t>TUBO, PEX, MULTICAMADA, DN 20, INSTALADO EM RAMAL INTERNO DE INSTALAÇÕES DE GÁS - FORNECIMENTO E INSTALAÇÃO. AF_01/2020</t>
  </si>
  <si>
    <t>SICRO SC - Não Desonerado: outubro/2019</t>
  </si>
  <si>
    <t>DATA:</t>
  </si>
  <si>
    <t>EMAIL:</t>
  </si>
  <si>
    <t>CONTATO:</t>
  </si>
  <si>
    <t>TELEFONE:</t>
  </si>
  <si>
    <t xml:space="preserve">ENDEREÇO: </t>
  </si>
  <si>
    <t xml:space="preserve">EMPRESA: </t>
  </si>
  <si>
    <t>R$/UND</t>
  </si>
  <si>
    <t>EMPRESA</t>
  </si>
  <si>
    <t>MEDIANA DE MERCADO</t>
  </si>
  <si>
    <t>MEDIANAS DE MERCADO</t>
  </si>
  <si>
    <t>CUSTO DE MERCADO 01</t>
  </si>
  <si>
    <t>CUSTO DE MERCADO 02</t>
  </si>
  <si>
    <t>CUSTO DE MERCADO 03</t>
  </si>
  <si>
    <t>2.2.5</t>
  </si>
  <si>
    <t>REFERÊNCIAS:</t>
  </si>
  <si>
    <t>SECRETARIA DE PLANEJAMENTO, TRÂNSITO, MEIO AMBIENTE, INDÚSTRIA, COMÉRCIO E SERVIÇOS</t>
  </si>
  <si>
    <t>CNPJ:</t>
  </si>
  <si>
    <t>IMPERMEABILIZAÇÃO DE SUPERFÍCIE COM MEMBRANA À BASE DE RESINA ACRÍLICA, 3 DEMÃOS. AF_06/2018</t>
  </si>
  <si>
    <t>ALVENARIA DE VEDAÇÃO DE BLOCOS CERÂMICOS MACIÇOS DE 5X10X20CM (ESPESSURA 10CM) E ARGAMASSA DE ASSENTAMENTO COM PREPARO EM BETONEIRA. AF_05/2020</t>
  </si>
  <si>
    <t>DEMOLIÇÕES E REMOÇÕES</t>
  </si>
  <si>
    <t>2.1.2</t>
  </si>
  <si>
    <t>2.1.3</t>
  </si>
  <si>
    <t>Transporte entulho</t>
  </si>
  <si>
    <t>IPPUJ - Composição de Custos Unitários de Referência - Volume 3: dezembro/2015</t>
  </si>
  <si>
    <t>PLANILHA ORÇAMENTÁRIA</t>
  </si>
  <si>
    <t>1.1.5</t>
  </si>
  <si>
    <t>2.1.4</t>
  </si>
  <si>
    <t>2.1.5</t>
  </si>
  <si>
    <t>RUA ARACAJÚ, S/N, CENTRO, TIMBÓ - SC, 89120-000</t>
  </si>
  <si>
    <t>DATA: AGOSTO/2020</t>
  </si>
  <si>
    <t>SINAPI SC - Não Desonerado: junho/2020</t>
  </si>
  <si>
    <t>MOVIMENTAÇÕES DE TERRA</t>
  </si>
  <si>
    <t>2.1.6</t>
  </si>
  <si>
    <t>FUNDAÇÕES</t>
  </si>
  <si>
    <t>Viga baldrame</t>
  </si>
  <si>
    <t>Sapata</t>
  </si>
  <si>
    <t>INSTALAÇÕES HIDROSSANITÁRIAS</t>
  </si>
  <si>
    <t>4.1</t>
  </si>
  <si>
    <t>4.1.1</t>
  </si>
  <si>
    <t>4.1.2</t>
  </si>
  <si>
    <t>4.1.3</t>
  </si>
  <si>
    <t>4.1.4</t>
  </si>
  <si>
    <t>Remoção fechamento madeira</t>
  </si>
  <si>
    <t>Abertura para porta principal</t>
  </si>
  <si>
    <t>Escavação deck</t>
  </si>
  <si>
    <t>Escavação viga baldrame</t>
  </si>
  <si>
    <t>Escavação sapata</t>
  </si>
  <si>
    <t>Empolamento (40%)</t>
  </si>
  <si>
    <t>Transporte</t>
  </si>
  <si>
    <t>2.1.7</t>
  </si>
  <si>
    <t>2.1.8</t>
  </si>
  <si>
    <t>Estacas</t>
  </si>
  <si>
    <t>Sapata (taxa 80kg/m³)</t>
  </si>
  <si>
    <t>Viga baldrame (taxa 80kg/m³)</t>
  </si>
  <si>
    <t>Armação Ø8,0mm</t>
  </si>
  <si>
    <t>2.2.6</t>
  </si>
  <si>
    <t>2.2.7</t>
  </si>
  <si>
    <t>2.2.8</t>
  </si>
  <si>
    <t>2.2.9</t>
  </si>
  <si>
    <t>Laje piso</t>
  </si>
  <si>
    <t>ALVENARIA, VEDAÇÕES E DIVISÓRIAS</t>
  </si>
  <si>
    <t>COBERTURA</t>
  </si>
  <si>
    <t>5.1</t>
  </si>
  <si>
    <t>ESTRUTURA DE MADEIRA</t>
  </si>
  <si>
    <t>5.1.1</t>
  </si>
  <si>
    <t>5.2</t>
  </si>
  <si>
    <t>TELHAMENTO</t>
  </si>
  <si>
    <t>5.2.1</t>
  </si>
  <si>
    <t>IMPERMEABILIZAÇÕES</t>
  </si>
  <si>
    <t>6.1.1</t>
  </si>
  <si>
    <t>6.2.1</t>
  </si>
  <si>
    <t>REVESTIMENTO DE PISO E PAREDE</t>
  </si>
  <si>
    <t>REVESTIMENTO DE PISO</t>
  </si>
  <si>
    <t>REVESTIMENTO DE PAREDE</t>
  </si>
  <si>
    <t>7.1</t>
  </si>
  <si>
    <t>7.1.1</t>
  </si>
  <si>
    <t>ESQUADRIAS</t>
  </si>
  <si>
    <t>PORTAS</t>
  </si>
  <si>
    <t>7.2</t>
  </si>
  <si>
    <t>7.2.1</t>
  </si>
  <si>
    <t>JANELAS</t>
  </si>
  <si>
    <t>GUARDA-CORPO</t>
  </si>
  <si>
    <t>Deck</t>
  </si>
  <si>
    <t>Banheiro fem.</t>
  </si>
  <si>
    <t>Banheiro PNE</t>
  </si>
  <si>
    <t>Banheiro masc.</t>
  </si>
  <si>
    <t>Vestiário fem.</t>
  </si>
  <si>
    <t>Vestiário masc.</t>
  </si>
  <si>
    <t>Depósito</t>
  </si>
  <si>
    <t>Cozinha</t>
  </si>
  <si>
    <t>Circulação</t>
  </si>
  <si>
    <t>ÁREA/PER.</t>
  </si>
  <si>
    <t>Vestiário masc. - chuveiro</t>
  </si>
  <si>
    <t>Vestiário fem. - chuveiro</t>
  </si>
  <si>
    <t>Janela 1,00x0,60m</t>
  </si>
  <si>
    <t>Janela 2,50x1,15m</t>
  </si>
  <si>
    <t>Janela 1,50x0,60m</t>
  </si>
  <si>
    <t>Janela 0,90x1,20m</t>
  </si>
  <si>
    <t>Vidro janela</t>
  </si>
  <si>
    <t>9.1</t>
  </si>
  <si>
    <t>9.1.1</t>
  </si>
  <si>
    <t>INSTALAÇÕES ELÉTRICAS</t>
  </si>
  <si>
    <t>10.1</t>
  </si>
  <si>
    <t>FORNECIMENTO E INSTALAÇÃO DE MATERIAIS</t>
  </si>
  <si>
    <t>10.1.1</t>
  </si>
  <si>
    <t>10.2</t>
  </si>
  <si>
    <t>10.2.1</t>
  </si>
  <si>
    <t>INSTALAÇÕES HIDRÁULICAS</t>
  </si>
  <si>
    <t>INSTALAÇÕES SANITÁRIAS</t>
  </si>
  <si>
    <t>DRENAGEM PLUVIAL</t>
  </si>
  <si>
    <t>FORRO</t>
  </si>
  <si>
    <t>Cafeteria</t>
  </si>
  <si>
    <t>IMPERMEABILIZAÇÃO DE FUNDAÇÕES</t>
  </si>
  <si>
    <t>IMPERMEABILIZAÇÃO DE PISO E PAREDE</t>
  </si>
  <si>
    <t>Fechamento lateral</t>
  </si>
  <si>
    <t>Alvenaria</t>
  </si>
  <si>
    <t>Fechamento janelas</t>
  </si>
  <si>
    <t>Janela 0,90x1,15m</t>
  </si>
  <si>
    <t>Porta 0,90x2,10m</t>
  </si>
  <si>
    <t>Remoção de árvore</t>
  </si>
  <si>
    <t>Desconto abertura janela 2,50x1,15m</t>
  </si>
  <si>
    <t>Desconto abertura porta 0,70x2,10m</t>
  </si>
  <si>
    <t>Desconto abertura porta 0,80x2,10m</t>
  </si>
  <si>
    <t>Desconto abertura janela 1,00x0,60m</t>
  </si>
  <si>
    <t>Desconto abertura janela 1,50x0,60m</t>
  </si>
  <si>
    <t>Abertura passagem banheiro</t>
  </si>
  <si>
    <t>Tesoura de madeira principal</t>
  </si>
  <si>
    <t>Tesoura de madeira secundária</t>
  </si>
  <si>
    <t>Estrutura telhado</t>
  </si>
  <si>
    <t>Telhamento</t>
  </si>
  <si>
    <t>Telhado principal</t>
  </si>
  <si>
    <t>Telhado secundário</t>
  </si>
  <si>
    <t>4.2</t>
  </si>
  <si>
    <t>4.2.1</t>
  </si>
  <si>
    <t>4.3</t>
  </si>
  <si>
    <t>4.3.1</t>
  </si>
  <si>
    <t>Forro</t>
  </si>
  <si>
    <t>Roda-teto</t>
  </si>
  <si>
    <t>FABRICAÇÃO E INSTALAÇÃO DE LAMBRI DE MADEIRA 15x2,5cm COM VIGA 6x16cm EM CAMBARÁ OU MADEIRA EQUIVALENTE</t>
  </si>
  <si>
    <t>4.2.2</t>
  </si>
  <si>
    <t>Cumeeira</t>
  </si>
  <si>
    <t>4.3.2</t>
  </si>
  <si>
    <t>4.3.3</t>
  </si>
  <si>
    <t>4.3.4</t>
  </si>
  <si>
    <t>5.2.2</t>
  </si>
  <si>
    <t>6.2.2</t>
  </si>
  <si>
    <t>6.2.3</t>
  </si>
  <si>
    <t>6.3.1</t>
  </si>
  <si>
    <t>Porta de abrir 0,70x2,10m</t>
  </si>
  <si>
    <t>Porta de abrir 0,80x2,10m</t>
  </si>
  <si>
    <t>Porta de correr 0,70x2,10m</t>
  </si>
  <si>
    <t>Porta de correr 0,80x2,10m</t>
  </si>
  <si>
    <t>Porta de abrir 1,65x2,05</t>
  </si>
  <si>
    <t>6.1.2</t>
  </si>
  <si>
    <t>6.1.3</t>
  </si>
  <si>
    <t>6.1.4</t>
  </si>
  <si>
    <t>Batente para porta</t>
  </si>
  <si>
    <t>7.1.2</t>
  </si>
  <si>
    <t>7.1.3</t>
  </si>
  <si>
    <t>7.1.4</t>
  </si>
  <si>
    <t>INFRA E SUPRAESTRUTURA</t>
  </si>
  <si>
    <t>2.3.1</t>
  </si>
  <si>
    <t>LAJE PRÉ-MOLDADA</t>
  </si>
  <si>
    <t>2.4.1</t>
  </si>
  <si>
    <t>ALVENARIA DE VEDAÇÃO</t>
  </si>
  <si>
    <t>3.1.2</t>
  </si>
  <si>
    <t>Desconto circulação 1,05x2,10</t>
  </si>
  <si>
    <t>SUPRAESTRUTURA</t>
  </si>
  <si>
    <t>Pilares</t>
  </si>
  <si>
    <t>Pilares (taxa 80kg/m³)</t>
  </si>
  <si>
    <t>Vigas (taxa 80kg/m³)</t>
  </si>
  <si>
    <t>Vigas</t>
  </si>
  <si>
    <t>Laje</t>
  </si>
  <si>
    <t>2.3.2</t>
  </si>
  <si>
    <t>2.3.3</t>
  </si>
  <si>
    <t>2.3.4</t>
  </si>
  <si>
    <t>2.3.5</t>
  </si>
  <si>
    <t>2.3.6</t>
  </si>
  <si>
    <t>2.3.7</t>
  </si>
  <si>
    <t>2.3.8</t>
  </si>
  <si>
    <t>CASA MADEIRA</t>
  </si>
  <si>
    <t>MED01</t>
  </si>
  <si>
    <t>Guarda-corpo deck</t>
  </si>
  <si>
    <t>7.2.2</t>
  </si>
  <si>
    <t>7.2.3</t>
  </si>
  <si>
    <t>Desconto janela 2,50x1,15m</t>
  </si>
  <si>
    <t>Desconto janela 1,00x0,60m</t>
  </si>
  <si>
    <t>Desconto janela 1,50x0,60m</t>
  </si>
  <si>
    <t>Desconto porta 0,70x2,10m</t>
  </si>
  <si>
    <t>Desconto porta 0,80x2,10m</t>
  </si>
  <si>
    <t>Desconto abertura circulação</t>
  </si>
  <si>
    <t>Requadro janela 2,50x1,15m</t>
  </si>
  <si>
    <t>Requadro janela 1,00x0,60m</t>
  </si>
  <si>
    <t>Requadro janela 1,50x0,60m</t>
  </si>
  <si>
    <t>Requadro porta 0,70x2,10m</t>
  </si>
  <si>
    <t>Requadro porta 0,80x2,10m</t>
  </si>
  <si>
    <t>Requadro abertura circulação</t>
  </si>
  <si>
    <t>8.1</t>
  </si>
  <si>
    <t>8.1.1</t>
  </si>
  <si>
    <t>Tubo DN100mm</t>
  </si>
  <si>
    <t>Tubo DN50mm</t>
  </si>
  <si>
    <t>Tubo DN75mm</t>
  </si>
  <si>
    <t>Caixa de inspeção pluvial</t>
  </si>
  <si>
    <t>Junção 45 DN100xDN50mm</t>
  </si>
  <si>
    <t>Ralo sifonado</t>
  </si>
  <si>
    <t>Caixa de inspeção</t>
  </si>
  <si>
    <t>Caixa de gordura</t>
  </si>
  <si>
    <t>Joelho 45 DN100mm</t>
  </si>
  <si>
    <t>Joelho 45 DN50mm</t>
  </si>
  <si>
    <t>Te DN100xDN50mm</t>
  </si>
  <si>
    <t>Joelho 90 DN75mm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</si>
  <si>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</si>
  <si>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</si>
  <si>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</si>
  <si>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</si>
  <si>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</si>
  <si>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</si>
  <si>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</si>
  <si>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</si>
  <si>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</si>
  <si>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Hidrômetro</t>
  </si>
  <si>
    <t>Reservatório 2000L</t>
  </si>
  <si>
    <t>Joelho 90 DN25mm</t>
  </si>
  <si>
    <t>Tubo DN25mm</t>
  </si>
  <si>
    <t>Tê DN25mm</t>
  </si>
  <si>
    <t>Registro de pressão</t>
  </si>
  <si>
    <t>Registro de gaveta com acabamento</t>
  </si>
  <si>
    <t>Registro de esfera PVC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</si>
  <si>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</si>
  <si>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</si>
  <si>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</si>
  <si>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</si>
  <si>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</si>
  <si>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</si>
  <si>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</si>
  <si>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</si>
  <si>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</si>
  <si>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</si>
  <si>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8.3</t>
  </si>
  <si>
    <t>8.3.1</t>
  </si>
  <si>
    <t>8.3.2</t>
  </si>
  <si>
    <t>8.3.3</t>
  </si>
  <si>
    <t>Eletroduto flexível DN25mm</t>
  </si>
  <si>
    <t>Tomada 2 módulos</t>
  </si>
  <si>
    <t>Interruptor simples tomada 1 módulo</t>
  </si>
  <si>
    <t>Tomada 1 módulo</t>
  </si>
  <si>
    <t>Disjuntor mono 10A</t>
  </si>
  <si>
    <t>Disjuntor mono 25A</t>
  </si>
  <si>
    <t>Quadro disjuntor</t>
  </si>
  <si>
    <t>Caixa 4x2 alta</t>
  </si>
  <si>
    <t>Caixa 4x2 média</t>
  </si>
  <si>
    <t>Luminária de embutir</t>
  </si>
  <si>
    <t>Luminária de sobrepor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</si>
  <si>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</si>
  <si>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</si>
  <si>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</si>
  <si>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</si>
  <si>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</si>
  <si>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</si>
  <si>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</si>
  <si>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</si>
  <si>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9.1.10</t>
  </si>
  <si>
    <t>9.1.11</t>
  </si>
  <si>
    <t>9.1.12</t>
  </si>
  <si>
    <t>9.1.13</t>
  </si>
  <si>
    <t>7.2.4</t>
  </si>
  <si>
    <t>Pintura externa</t>
  </si>
  <si>
    <t>Pintura interna cafeteria</t>
  </si>
  <si>
    <t>Desconto porta 1,64x2,05</t>
  </si>
  <si>
    <t>Desconto janela 0,90x1,20</t>
  </si>
  <si>
    <t>INSTALAÇÕES PREVENTIVAS CONTRA INCÊNDIO</t>
  </si>
  <si>
    <t>Extintor PQS</t>
  </si>
  <si>
    <t>MEDIDA DE SEGURANÇA - EXTINTORES</t>
  </si>
  <si>
    <t>MEDIDA DE SEGURANÇA - GÁS COMBUSTÍVEL</t>
  </si>
  <si>
    <t>2.2.10</t>
  </si>
  <si>
    <t>2.2.11</t>
  </si>
  <si>
    <t>2.2.12</t>
  </si>
  <si>
    <t>2.2.13</t>
  </si>
  <si>
    <t>2.2.14</t>
  </si>
  <si>
    <t>2.2.15</t>
  </si>
  <si>
    <t>Deck (taxa 100kg/m³)</t>
  </si>
  <si>
    <t>Tubo gás</t>
  </si>
  <si>
    <t>2.5</t>
  </si>
  <si>
    <t>2.5.1</t>
  </si>
  <si>
    <t>DECK EM MADEIRA</t>
  </si>
  <si>
    <t>MED02</t>
  </si>
  <si>
    <t>FORNECIMENTO E INSTALAÇÃO DE GUARDA-CORPO EM MADEIRA ITAÚBA OU EQUIVALENTE COM CABO DE AÇO TENSIONADO - h=1,15m COM PINTURA IMUNIZANTE E IMPERMEABILIZANTE</t>
  </si>
  <si>
    <t>FORNECIMENTO E INSTALAÇÃO DE DECK EM MADEIRA ITAÚBA OU EQUIVALENTE - INCLUSO MADEIRAMENTO, FIXADORES E CHUMABDORES, COM PINTURA IMUNIZANTE E IMPEREMABILIZANTE</t>
  </si>
  <si>
    <t>1.1.6</t>
  </si>
  <si>
    <t>1.1.7</t>
  </si>
  <si>
    <t>1.1.8</t>
  </si>
  <si>
    <t>1.1.9</t>
  </si>
  <si>
    <t>1.1.10</t>
  </si>
  <si>
    <t>DESCONTO ESTIMATIVO</t>
  </si>
  <si>
    <t>R. RUDOLF ELERT, 45 - TIMBÓ/SC</t>
  </si>
  <si>
    <t>47 9 8890-3492</t>
  </si>
  <si>
    <t>JUILIO CEZAR</t>
  </si>
  <si>
    <t>vendas@casamadeiratimbo.com</t>
  </si>
  <si>
    <t>30.702.703/0001-22</t>
  </si>
  <si>
    <t>DESCONTO ESTIMATIVO = 25,00%</t>
  </si>
  <si>
    <t>REFORMA E AMPLIAÇÃO DO ESPAÇO DE ALIMENTAÇÃO PARQUE CENTRAL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</si>
</sst>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0.000"/>
    <numFmt numFmtId="175" formatCode="_([$€-2]* #,##0.00_);_([$€-2]* \(#,##0.00\);_([$€-2]* &quot;-&quot;??_)"/>
    <numFmt numFmtId="176" formatCode="_(&quot;$&quot;* #,##0.00_);_(&quot;$&quot;* \(#,##0.00\);_(&quot;$&quot;* &quot;-&quot;??_);_(@_)"/>
    <numFmt numFmtId="177" formatCode="00"/>
    <numFmt numFmtId="178" formatCode="_(&quot;$&quot;* #,##0_);_(&quot;$&quot;* \(#,##0\);_(&quot;$&quot;* &quot;-&quot;_);_(@_)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0.0%"/>
    <numFmt numFmtId="184" formatCode="0.000%"/>
    <numFmt numFmtId="185" formatCode="0.0000"/>
    <numFmt numFmtId="186" formatCode="#,##0.000"/>
    <numFmt numFmtId="187" formatCode="#,##0.0000"/>
    <numFmt numFmtId="188" formatCode="#,##0.00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17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24">
    <xf numFmtId="0" fontId="0" fillId="0" borderId="0" xfId="0" applyAlignment="1">
      <alignment/>
    </xf>
    <xf numFmtId="0" fontId="0" fillId="0" borderId="0" xfId="0" applyFont="1" applyAlignment="1">
      <alignment/>
    </xf>
    <xf numFmtId="173" fontId="0" fillId="0" borderId="0" xfId="73" applyFont="1" applyAlignment="1">
      <alignment/>
    </xf>
    <xf numFmtId="173" fontId="0" fillId="0" borderId="0" xfId="73" applyFont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173" fontId="7" fillId="0" borderId="0" xfId="73" applyFont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3" fillId="32" borderId="11" xfId="0" applyFont="1" applyFill="1" applyBorder="1" applyAlignment="1">
      <alignment horizontal="center" vertical="center"/>
    </xf>
    <xf numFmtId="172" fontId="4" fillId="0" borderId="10" xfId="49" applyFont="1" applyFill="1" applyBorder="1" applyAlignment="1">
      <alignment horizontal="center" vertical="center"/>
    </xf>
    <xf numFmtId="172" fontId="4" fillId="0" borderId="12" xfId="49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72" fontId="3" fillId="34" borderId="12" xfId="49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10" fontId="4" fillId="0" borderId="14" xfId="59" applyNumberFormat="1" applyFont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8" xfId="0" applyFont="1" applyBorder="1" applyAlignment="1">
      <alignment/>
    </xf>
    <xf numFmtId="0" fontId="6" fillId="0" borderId="18" xfId="0" applyNumberFormat="1" applyFont="1" applyFill="1" applyBorder="1" applyAlignment="1">
      <alignment vertical="center" wrapText="1"/>
    </xf>
    <xf numFmtId="0" fontId="6" fillId="0" borderId="19" xfId="0" applyNumberFormat="1" applyFont="1" applyFill="1" applyBorder="1" applyAlignment="1">
      <alignment vertical="center" wrapText="1"/>
    </xf>
    <xf numFmtId="0" fontId="6" fillId="0" borderId="20" xfId="73" applyNumberFormat="1" applyFont="1" applyFill="1" applyBorder="1" applyAlignment="1">
      <alignment vertical="center"/>
    </xf>
    <xf numFmtId="0" fontId="3" fillId="0" borderId="21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73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73" applyNumberFormat="1" applyFont="1" applyFill="1" applyBorder="1" applyAlignment="1">
      <alignment horizontal="center" vertical="center"/>
    </xf>
    <xf numFmtId="0" fontId="8" fillId="36" borderId="0" xfId="0" applyFont="1" applyFill="1" applyAlignment="1">
      <alignment/>
    </xf>
    <xf numFmtId="0" fontId="8" fillId="33" borderId="1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73" fontId="6" fillId="0" borderId="0" xfId="73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32" borderId="23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0" fillId="32" borderId="24" xfId="0" applyFill="1" applyBorder="1" applyAlignment="1">
      <alignment vertical="center"/>
    </xf>
    <xf numFmtId="0" fontId="0" fillId="32" borderId="25" xfId="0" applyFill="1" applyBorder="1" applyAlignment="1">
      <alignment vertical="center"/>
    </xf>
    <xf numFmtId="0" fontId="3" fillId="34" borderId="26" xfId="0" applyFont="1" applyFill="1" applyBorder="1" applyAlignment="1">
      <alignment vertical="center" wrapText="1"/>
    </xf>
    <xf numFmtId="0" fontId="3" fillId="34" borderId="24" xfId="0" applyFont="1" applyFill="1" applyBorder="1" applyAlignment="1">
      <alignment vertical="center" wrapText="1"/>
    </xf>
    <xf numFmtId="0" fontId="3" fillId="34" borderId="27" xfId="0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left" vertical="center" wrapText="1"/>
    </xf>
    <xf numFmtId="0" fontId="0" fillId="32" borderId="24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34" borderId="24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8" fillId="35" borderId="28" xfId="0" applyFont="1" applyFill="1" applyBorder="1" applyAlignment="1">
      <alignment horizontal="center" vertical="center"/>
    </xf>
    <xf numFmtId="0" fontId="8" fillId="35" borderId="29" xfId="0" applyFont="1" applyFill="1" applyBorder="1" applyAlignment="1">
      <alignment horizontal="center" vertical="center"/>
    </xf>
    <xf numFmtId="0" fontId="10" fillId="35" borderId="30" xfId="0" applyFont="1" applyFill="1" applyBorder="1" applyAlignment="1">
      <alignment vertical="center" wrapText="1"/>
    </xf>
    <xf numFmtId="2" fontId="5" fillId="0" borderId="21" xfId="0" applyNumberFormat="1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6" fillId="0" borderId="20" xfId="73" applyNumberFormat="1" applyFont="1" applyFill="1" applyBorder="1" applyAlignment="1">
      <alignment vertical="center"/>
    </xf>
    <xf numFmtId="2" fontId="0" fillId="0" borderId="0" xfId="0" applyNumberFormat="1" applyFont="1" applyBorder="1" applyAlignment="1">
      <alignment/>
    </xf>
    <xf numFmtId="2" fontId="3" fillId="35" borderId="16" xfId="0" applyNumberFormat="1" applyFont="1" applyFill="1" applyBorder="1" applyAlignment="1">
      <alignment horizontal="center" vertical="center"/>
    </xf>
    <xf numFmtId="2" fontId="3" fillId="33" borderId="24" xfId="0" applyNumberFormat="1" applyFont="1" applyFill="1" applyBorder="1" applyAlignment="1">
      <alignment vertical="center"/>
    </xf>
    <xf numFmtId="2" fontId="0" fillId="32" borderId="24" xfId="0" applyNumberForma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2" fontId="3" fillId="34" borderId="24" xfId="0" applyNumberFormat="1" applyFont="1" applyFill="1" applyBorder="1" applyAlignment="1">
      <alignment vertical="center" wrapText="1"/>
    </xf>
    <xf numFmtId="2" fontId="0" fillId="0" borderId="0" xfId="0" applyNumberFormat="1" applyFont="1" applyAlignment="1">
      <alignment/>
    </xf>
    <xf numFmtId="2" fontId="5" fillId="0" borderId="31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2" fontId="6" fillId="0" borderId="17" xfId="0" applyNumberFormat="1" applyFont="1" applyBorder="1" applyAlignment="1">
      <alignment vertical="center"/>
    </xf>
    <xf numFmtId="2" fontId="6" fillId="0" borderId="32" xfId="0" applyNumberFormat="1" applyFont="1" applyFill="1" applyBorder="1" applyAlignment="1">
      <alignment horizontal="left" vertical="center"/>
    </xf>
    <xf numFmtId="2" fontId="6" fillId="0" borderId="0" xfId="73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Fill="1" applyBorder="1" applyAlignment="1">
      <alignment horizontal="left" vertical="center"/>
    </xf>
    <xf numFmtId="0" fontId="6" fillId="0" borderId="2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34" borderId="10" xfId="0" applyFont="1" applyFill="1" applyBorder="1" applyAlignment="1">
      <alignment horizontal="right" vertical="center"/>
    </xf>
    <xf numFmtId="0" fontId="4" fillId="37" borderId="10" xfId="56" applyFont="1" applyFill="1" applyBorder="1" applyAlignment="1">
      <alignment horizontal="center" vertical="center"/>
      <protection/>
    </xf>
    <xf numFmtId="0" fontId="4" fillId="37" borderId="10" xfId="56" applyFont="1" applyFill="1" applyBorder="1" applyAlignment="1">
      <alignment horizontal="center" vertical="center" wrapText="1"/>
      <protection/>
    </xf>
    <xf numFmtId="172" fontId="4" fillId="37" borderId="12" xfId="49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3" fillId="35" borderId="3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4" fillId="37" borderId="10" xfId="56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4" fillId="37" borderId="11" xfId="56" applyFont="1" applyFill="1" applyBorder="1" applyAlignment="1">
      <alignment horizontal="center" vertical="center" wrapText="1"/>
      <protection/>
    </xf>
    <xf numFmtId="172" fontId="4" fillId="37" borderId="10" xfId="49" applyFont="1" applyFill="1" applyBorder="1" applyAlignment="1">
      <alignment horizontal="left" vertical="center" wrapText="1"/>
    </xf>
    <xf numFmtId="2" fontId="4" fillId="0" borderId="0" xfId="73" applyNumberFormat="1" applyFont="1" applyBorder="1" applyAlignment="1">
      <alignment/>
    </xf>
    <xf numFmtId="0" fontId="10" fillId="0" borderId="18" xfId="0" applyFont="1" applyBorder="1" applyAlignment="1">
      <alignment/>
    </xf>
    <xf numFmtId="173" fontId="4" fillId="0" borderId="0" xfId="73" applyFont="1" applyBorder="1" applyAlignment="1">
      <alignment/>
    </xf>
    <xf numFmtId="172" fontId="3" fillId="35" borderId="10" xfId="49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right" vertical="center"/>
    </xf>
    <xf numFmtId="172" fontId="3" fillId="35" borderId="12" xfId="49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6" fillId="0" borderId="20" xfId="73" applyNumberFormat="1" applyFont="1" applyFill="1" applyBorder="1" applyAlignment="1">
      <alignment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35" borderId="34" xfId="0" applyFont="1" applyFill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6" fillId="0" borderId="20" xfId="73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32" borderId="24" xfId="0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73" applyNumberFormat="1" applyFont="1" applyFill="1" applyBorder="1" applyAlignment="1">
      <alignment vertical="center"/>
    </xf>
    <xf numFmtId="2" fontId="6" fillId="0" borderId="0" xfId="73" applyNumberFormat="1" applyFont="1" applyFill="1" applyBorder="1" applyAlignment="1">
      <alignment horizontal="center" vertical="center"/>
    </xf>
    <xf numFmtId="2" fontId="6" fillId="0" borderId="0" xfId="73" applyNumberFormat="1" applyFont="1" applyFill="1" applyBorder="1" applyAlignment="1">
      <alignment vertical="center"/>
    </xf>
    <xf numFmtId="2" fontId="6" fillId="0" borderId="17" xfId="73" applyNumberFormat="1" applyFont="1" applyFill="1" applyBorder="1" applyAlignment="1">
      <alignment vertical="center"/>
    </xf>
    <xf numFmtId="2" fontId="6" fillId="0" borderId="20" xfId="0" applyNumberFormat="1" applyFont="1" applyFill="1" applyBorder="1" applyAlignment="1">
      <alignment horizontal="left" vertical="center"/>
    </xf>
    <xf numFmtId="0" fontId="6" fillId="0" borderId="0" xfId="73" applyNumberFormat="1" applyFont="1" applyFill="1" applyBorder="1" applyAlignment="1">
      <alignment vertical="center" wrapText="1"/>
    </xf>
    <xf numFmtId="2" fontId="6" fillId="0" borderId="17" xfId="0" applyNumberFormat="1" applyFont="1" applyFill="1" applyBorder="1" applyAlignment="1">
      <alignment horizontal="left" vertical="center"/>
    </xf>
    <xf numFmtId="172" fontId="5" fillId="0" borderId="21" xfId="49" applyFont="1" applyBorder="1" applyAlignment="1">
      <alignment vertical="center"/>
    </xf>
    <xf numFmtId="172" fontId="0" fillId="0" borderId="0" xfId="49" applyFont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172" fontId="5" fillId="0" borderId="31" xfId="49" applyFont="1" applyBorder="1" applyAlignment="1">
      <alignment vertical="center"/>
    </xf>
    <xf numFmtId="0" fontId="5" fillId="0" borderId="21" xfId="0" applyNumberFormat="1" applyFont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5" fillId="0" borderId="22" xfId="0" applyNumberFormat="1" applyFont="1" applyBorder="1" applyAlignment="1">
      <alignment vertical="center"/>
    </xf>
    <xf numFmtId="173" fontId="4" fillId="0" borderId="0" xfId="73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7" fillId="0" borderId="20" xfId="0" applyFont="1" applyBorder="1" applyAlignment="1">
      <alignment horizontal="center" wrapText="1"/>
    </xf>
    <xf numFmtId="173" fontId="7" fillId="0" borderId="20" xfId="73" applyFont="1" applyBorder="1" applyAlignment="1">
      <alignment/>
    </xf>
    <xf numFmtId="0" fontId="0" fillId="0" borderId="20" xfId="0" applyFont="1" applyBorder="1" applyAlignment="1">
      <alignment horizontal="center"/>
    </xf>
    <xf numFmtId="2" fontId="0" fillId="0" borderId="20" xfId="0" applyNumberFormat="1" applyFont="1" applyBorder="1" applyAlignment="1">
      <alignment/>
    </xf>
    <xf numFmtId="0" fontId="0" fillId="0" borderId="32" xfId="0" applyFont="1" applyBorder="1" applyAlignment="1">
      <alignment/>
    </xf>
    <xf numFmtId="177" fontId="3" fillId="35" borderId="10" xfId="0" applyNumberFormat="1" applyFont="1" applyFill="1" applyBorder="1" applyAlignment="1" quotePrefix="1">
      <alignment horizontal="center" vertical="center" wrapText="1"/>
    </xf>
    <xf numFmtId="0" fontId="10" fillId="35" borderId="35" xfId="0" applyFont="1" applyFill="1" applyBorder="1" applyAlignment="1">
      <alignment vertical="center"/>
    </xf>
    <xf numFmtId="177" fontId="3" fillId="35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9" fontId="3" fillId="34" borderId="10" xfId="59" applyFont="1" applyFill="1" applyBorder="1" applyAlignment="1">
      <alignment horizontal="center" vertical="center" wrapText="1"/>
    </xf>
    <xf numFmtId="172" fontId="10" fillId="35" borderId="30" xfId="0" applyNumberFormat="1" applyFont="1" applyFill="1" applyBorder="1" applyAlignment="1">
      <alignment vertical="center" wrapText="1"/>
    </xf>
    <xf numFmtId="9" fontId="10" fillId="35" borderId="30" xfId="59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3" fillId="32" borderId="24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vertical="center" wrapText="1"/>
    </xf>
    <xf numFmtId="0" fontId="3" fillId="33" borderId="24" xfId="0" applyFont="1" applyFill="1" applyBorder="1" applyAlignment="1">
      <alignment vertical="center" wrapText="1"/>
    </xf>
    <xf numFmtId="0" fontId="3" fillId="33" borderId="24" xfId="0" applyFont="1" applyFill="1" applyBorder="1" applyAlignment="1">
      <alignment horizontal="center" vertical="center" wrapText="1"/>
    </xf>
    <xf numFmtId="2" fontId="3" fillId="33" borderId="24" xfId="0" applyNumberFormat="1" applyFont="1" applyFill="1" applyBorder="1" applyAlignment="1">
      <alignment vertical="center" wrapText="1"/>
    </xf>
    <xf numFmtId="0" fontId="3" fillId="33" borderId="27" xfId="0" applyFont="1" applyFill="1" applyBorder="1" applyAlignment="1">
      <alignment horizontal="right" vertical="center"/>
    </xf>
    <xf numFmtId="172" fontId="3" fillId="33" borderId="12" xfId="49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right" vertical="center"/>
    </xf>
    <xf numFmtId="172" fontId="3" fillId="0" borderId="25" xfId="49" applyFont="1" applyFill="1" applyBorder="1" applyAlignment="1">
      <alignment horizontal="center" vertical="center"/>
    </xf>
    <xf numFmtId="0" fontId="3" fillId="32" borderId="28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left" vertical="center" wrapText="1"/>
    </xf>
    <xf numFmtId="2" fontId="3" fillId="32" borderId="24" xfId="0" applyNumberFormat="1" applyFont="1" applyFill="1" applyBorder="1" applyAlignment="1">
      <alignment horizontal="center" vertical="center" wrapText="1"/>
    </xf>
    <xf numFmtId="9" fontId="4" fillId="32" borderId="24" xfId="59" applyFont="1" applyFill="1" applyBorder="1" applyAlignment="1">
      <alignment horizontal="center" vertical="center"/>
    </xf>
    <xf numFmtId="9" fontId="4" fillId="32" borderId="25" xfId="59" applyFont="1" applyFill="1" applyBorder="1" applyAlignment="1">
      <alignment horizontal="center" vertical="center"/>
    </xf>
    <xf numFmtId="0" fontId="0" fillId="32" borderId="0" xfId="0" applyFont="1" applyFill="1" applyAlignment="1">
      <alignment/>
    </xf>
    <xf numFmtId="43" fontId="0" fillId="0" borderId="0" xfId="0" applyNumberFormat="1" applyFont="1" applyFill="1" applyAlignment="1">
      <alignment/>
    </xf>
    <xf numFmtId="0" fontId="7" fillId="0" borderId="0" xfId="0" applyFont="1" applyFill="1" applyAlignment="1" quotePrefix="1">
      <alignment/>
    </xf>
    <xf numFmtId="172" fontId="0" fillId="0" borderId="0" xfId="0" applyNumberFormat="1" applyFont="1" applyFill="1" applyAlignment="1">
      <alignment/>
    </xf>
    <xf numFmtId="43" fontId="7" fillId="0" borderId="0" xfId="0" applyNumberFormat="1" applyFont="1" applyFill="1" applyAlignment="1">
      <alignment/>
    </xf>
    <xf numFmtId="172" fontId="3" fillId="34" borderId="12" xfId="0" applyNumberFormat="1" applyFont="1" applyFill="1" applyBorder="1" applyAlignment="1">
      <alignment vertical="center" wrapText="1"/>
    </xf>
    <xf numFmtId="43" fontId="10" fillId="35" borderId="36" xfId="0" applyNumberFormat="1" applyFont="1" applyFill="1" applyBorder="1" applyAlignment="1">
      <alignment vertical="center" wrapText="1"/>
    </xf>
    <xf numFmtId="0" fontId="5" fillId="35" borderId="35" xfId="0" applyFont="1" applyFill="1" applyBorder="1" applyAlignment="1">
      <alignment vertical="center" wrapText="1"/>
    </xf>
    <xf numFmtId="0" fontId="5" fillId="35" borderId="30" xfId="0" applyFont="1" applyFill="1" applyBorder="1" applyAlignment="1">
      <alignment vertical="center" wrapText="1"/>
    </xf>
    <xf numFmtId="0" fontId="5" fillId="35" borderId="30" xfId="0" applyFont="1" applyFill="1" applyBorder="1" applyAlignment="1">
      <alignment horizontal="center" vertical="center" wrapText="1"/>
    </xf>
    <xf numFmtId="2" fontId="5" fillId="35" borderId="30" xfId="0" applyNumberFormat="1" applyFont="1" applyFill="1" applyBorder="1" applyAlignment="1">
      <alignment vertical="center" wrapText="1"/>
    </xf>
    <xf numFmtId="0" fontId="5" fillId="35" borderId="37" xfId="0" applyFont="1" applyFill="1" applyBorder="1" applyAlignment="1">
      <alignment horizontal="right" vertical="center"/>
    </xf>
    <xf numFmtId="172" fontId="5" fillId="35" borderId="38" xfId="49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right" vertical="center"/>
    </xf>
    <xf numFmtId="172" fontId="50" fillId="34" borderId="10" xfId="49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left" vertical="center" wrapText="1"/>
    </xf>
    <xf numFmtId="0" fontId="50" fillId="0" borderId="39" xfId="0" applyFont="1" applyFill="1" applyBorder="1" applyAlignment="1">
      <alignment horizontal="right" vertical="center"/>
    </xf>
    <xf numFmtId="172" fontId="50" fillId="0" borderId="40" xfId="49" applyFont="1" applyFill="1" applyBorder="1" applyAlignment="1">
      <alignment horizontal="center" vertical="center"/>
    </xf>
    <xf numFmtId="0" fontId="50" fillId="0" borderId="40" xfId="0" applyFont="1" applyFill="1" applyBorder="1" applyAlignment="1">
      <alignment horizontal="right" vertical="center" wrapText="1"/>
    </xf>
    <xf numFmtId="0" fontId="50" fillId="0" borderId="40" xfId="0" applyFont="1" applyFill="1" applyBorder="1" applyAlignment="1">
      <alignment horizontal="right" vertical="center"/>
    </xf>
    <xf numFmtId="172" fontId="50" fillId="0" borderId="41" xfId="49" applyFont="1" applyFill="1" applyBorder="1" applyAlignment="1">
      <alignment horizontal="center" vertical="center"/>
    </xf>
    <xf numFmtId="0" fontId="50" fillId="0" borderId="0" xfId="0" applyFont="1" applyBorder="1" applyAlignment="1">
      <alignment horizontal="left" wrapText="1"/>
    </xf>
    <xf numFmtId="2" fontId="51" fillId="0" borderId="0" xfId="73" applyNumberFormat="1" applyFont="1" applyBorder="1" applyAlignment="1">
      <alignment/>
    </xf>
    <xf numFmtId="173" fontId="51" fillId="0" borderId="17" xfId="73" applyFont="1" applyBorder="1" applyAlignment="1">
      <alignment/>
    </xf>
    <xf numFmtId="0" fontId="50" fillId="0" borderId="0" xfId="0" applyNumberFormat="1" applyFont="1" applyFill="1" applyBorder="1" applyAlignment="1">
      <alignment horizontal="left" wrapText="1"/>
    </xf>
    <xf numFmtId="0" fontId="8" fillId="35" borderId="10" xfId="56" applyFont="1" applyFill="1" applyBorder="1" applyAlignment="1">
      <alignment horizontal="center" vertical="center"/>
      <protection/>
    </xf>
    <xf numFmtId="0" fontId="8" fillId="35" borderId="23" xfId="56" applyFont="1" applyFill="1" applyBorder="1" applyAlignment="1">
      <alignment vertical="center" wrapText="1"/>
      <protection/>
    </xf>
    <xf numFmtId="0" fontId="8" fillId="35" borderId="11" xfId="56" applyFont="1" applyFill="1" applyBorder="1" applyAlignment="1">
      <alignment horizontal="right" vertical="center"/>
      <protection/>
    </xf>
    <xf numFmtId="0" fontId="3" fillId="0" borderId="0" xfId="0" applyNumberFormat="1" applyFont="1" applyFill="1" applyBorder="1" applyAlignment="1">
      <alignment horizontal="left" wrapText="1"/>
    </xf>
    <xf numFmtId="0" fontId="0" fillId="0" borderId="0" xfId="57" applyFont="1" applyAlignment="1">
      <alignment vertical="center"/>
      <protection/>
    </xf>
    <xf numFmtId="172" fontId="0" fillId="0" borderId="0" xfId="53" applyFont="1" applyAlignment="1">
      <alignment vertical="center"/>
    </xf>
    <xf numFmtId="2" fontId="0" fillId="0" borderId="0" xfId="57" applyNumberFormat="1" applyFont="1" applyAlignment="1">
      <alignment vertical="center"/>
      <protection/>
    </xf>
    <xf numFmtId="0" fontId="0" fillId="0" borderId="0" xfId="57" applyNumberFormat="1" applyFont="1" applyAlignment="1">
      <alignment vertical="center"/>
      <protection/>
    </xf>
    <xf numFmtId="0" fontId="0" fillId="0" borderId="0" xfId="57" applyNumberFormat="1" applyFont="1" applyAlignment="1">
      <alignment vertical="center" wrapText="1"/>
      <protection/>
    </xf>
    <xf numFmtId="0" fontId="6" fillId="0" borderId="0" xfId="57" applyFont="1" applyAlignment="1">
      <alignment vertical="center"/>
      <protection/>
    </xf>
    <xf numFmtId="0" fontId="6" fillId="0" borderId="32" xfId="57" applyNumberFormat="1" applyFont="1" applyFill="1" applyBorder="1" applyAlignment="1">
      <alignment vertical="center"/>
      <protection/>
    </xf>
    <xf numFmtId="0" fontId="6" fillId="0" borderId="20" xfId="57" applyNumberFormat="1" applyFont="1" applyFill="1" applyBorder="1" applyAlignment="1">
      <alignment vertical="center"/>
      <protection/>
    </xf>
    <xf numFmtId="0" fontId="6" fillId="0" borderId="19" xfId="56" applyNumberFormat="1" applyFont="1" applyFill="1" applyBorder="1" applyAlignment="1">
      <alignment vertical="center"/>
      <protection/>
    </xf>
    <xf numFmtId="0" fontId="6" fillId="0" borderId="17" xfId="53" applyNumberFormat="1" applyFont="1" applyFill="1" applyBorder="1" applyAlignment="1">
      <alignment vertical="center"/>
    </xf>
    <xf numFmtId="0" fontId="6" fillId="0" borderId="0" xfId="53" applyNumberFormat="1" applyFont="1" applyFill="1" applyBorder="1" applyAlignment="1">
      <alignment vertical="center"/>
    </xf>
    <xf numFmtId="0" fontId="6" fillId="0" borderId="0" xfId="57" applyNumberFormat="1" applyFont="1" applyFill="1" applyBorder="1" applyAlignment="1">
      <alignment vertical="center"/>
      <protection/>
    </xf>
    <xf numFmtId="0" fontId="8" fillId="0" borderId="0" xfId="57" applyNumberFormat="1" applyFont="1" applyFill="1" applyBorder="1" applyAlignment="1">
      <alignment vertical="center" wrapText="1"/>
      <protection/>
    </xf>
    <xf numFmtId="0" fontId="6" fillId="0" borderId="18" xfId="57" applyNumberFormat="1" applyFont="1" applyFill="1" applyBorder="1" applyAlignment="1">
      <alignment vertical="center"/>
      <protection/>
    </xf>
    <xf numFmtId="0" fontId="8" fillId="0" borderId="0" xfId="57" applyNumberFormat="1" applyFont="1" applyFill="1" applyBorder="1" applyAlignment="1">
      <alignment vertical="center"/>
      <protection/>
    </xf>
    <xf numFmtId="0" fontId="8" fillId="0" borderId="18" xfId="57" applyNumberFormat="1" applyFont="1" applyFill="1" applyBorder="1" applyAlignment="1">
      <alignment vertical="center"/>
      <protection/>
    </xf>
    <xf numFmtId="0" fontId="6" fillId="0" borderId="17" xfId="57" applyNumberFormat="1" applyFont="1" applyFill="1" applyBorder="1" applyAlignment="1">
      <alignment vertical="center"/>
      <protection/>
    </xf>
    <xf numFmtId="173" fontId="6" fillId="0" borderId="17" xfId="76" applyFont="1" applyFill="1" applyBorder="1" applyAlignment="1">
      <alignment vertical="center"/>
    </xf>
    <xf numFmtId="173" fontId="6" fillId="0" borderId="0" xfId="76" applyFont="1" applyFill="1" applyBorder="1" applyAlignment="1">
      <alignment vertical="center"/>
    </xf>
    <xf numFmtId="2" fontId="6" fillId="0" borderId="0" xfId="76" applyNumberFormat="1" applyFont="1" applyFill="1" applyBorder="1" applyAlignment="1">
      <alignment vertical="center"/>
    </xf>
    <xf numFmtId="0" fontId="8" fillId="0" borderId="0" xfId="57" applyFont="1" applyFill="1" applyBorder="1" applyAlignment="1">
      <alignment horizontal="left" vertical="center" wrapText="1"/>
      <protection/>
    </xf>
    <xf numFmtId="0" fontId="6" fillId="0" borderId="18" xfId="57" applyFont="1" applyFill="1" applyBorder="1" applyAlignment="1">
      <alignment vertical="center"/>
      <protection/>
    </xf>
    <xf numFmtId="44" fontId="4" fillId="0" borderId="42" xfId="53" applyNumberFormat="1" applyFont="1" applyFill="1" applyBorder="1" applyAlignment="1">
      <alignment horizontal="center" vertical="center"/>
    </xf>
    <xf numFmtId="172" fontId="4" fillId="0" borderId="43" xfId="53" applyFont="1" applyFill="1" applyBorder="1" applyAlignment="1">
      <alignment horizontal="center" vertical="center" wrapText="1"/>
    </xf>
    <xf numFmtId="2" fontId="4" fillId="0" borderId="43" xfId="56" applyNumberFormat="1" applyFont="1" applyFill="1" applyBorder="1" applyAlignment="1">
      <alignment horizontal="center" vertical="center" wrapText="1"/>
      <protection/>
    </xf>
    <xf numFmtId="0" fontId="4" fillId="0" borderId="43" xfId="56" applyNumberFormat="1" applyFont="1" applyFill="1" applyBorder="1" applyAlignment="1">
      <alignment horizontal="center" vertical="center" wrapText="1"/>
      <protection/>
    </xf>
    <xf numFmtId="0" fontId="4" fillId="0" borderId="44" xfId="56" applyNumberFormat="1" applyFont="1" applyFill="1" applyBorder="1" applyAlignment="1">
      <alignment horizontal="center" vertical="center" wrapText="1"/>
      <protection/>
    </xf>
    <xf numFmtId="0" fontId="4" fillId="0" borderId="45" xfId="56" applyNumberFormat="1" applyFont="1" applyFill="1" applyBorder="1" applyAlignment="1">
      <alignment horizontal="center" vertical="center"/>
      <protection/>
    </xf>
    <xf numFmtId="44" fontId="4" fillId="0" borderId="46" xfId="53" applyNumberFormat="1" applyFont="1" applyFill="1" applyBorder="1" applyAlignment="1">
      <alignment horizontal="center" vertical="center"/>
    </xf>
    <xf numFmtId="172" fontId="4" fillId="0" borderId="47" xfId="53" applyFont="1" applyFill="1" applyBorder="1" applyAlignment="1">
      <alignment horizontal="center" vertical="center" wrapText="1"/>
    </xf>
    <xf numFmtId="2" fontId="4" fillId="0" borderId="47" xfId="56" applyNumberFormat="1" applyFont="1" applyFill="1" applyBorder="1" applyAlignment="1">
      <alignment horizontal="center" vertical="center" wrapText="1"/>
      <protection/>
    </xf>
    <xf numFmtId="0" fontId="4" fillId="0" borderId="47" xfId="56" applyNumberFormat="1" applyFont="1" applyFill="1" applyBorder="1" applyAlignment="1">
      <alignment horizontal="center" vertical="center" wrapText="1"/>
      <protection/>
    </xf>
    <xf numFmtId="0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47" xfId="56" applyNumberFormat="1" applyFont="1" applyFill="1" applyBorder="1" applyAlignment="1">
      <alignment horizontal="center" vertical="center"/>
      <protection/>
    </xf>
    <xf numFmtId="2" fontId="8" fillId="35" borderId="10" xfId="57" applyNumberFormat="1" applyFont="1" applyFill="1" applyBorder="1" applyAlignment="1">
      <alignment horizontal="center" vertical="center"/>
      <protection/>
    </xf>
    <xf numFmtId="0" fontId="6" fillId="0" borderId="0" xfId="57" applyFont="1" applyFill="1" applyAlignment="1">
      <alignment vertical="center"/>
      <protection/>
    </xf>
    <xf numFmtId="2" fontId="6" fillId="0" borderId="31" xfId="57" applyNumberFormat="1" applyFont="1" applyFill="1" applyBorder="1" applyAlignment="1">
      <alignment horizontal="left" vertical="center"/>
      <protection/>
    </xf>
    <xf numFmtId="2" fontId="6" fillId="0" borderId="21" xfId="57" applyNumberFormat="1" applyFont="1" applyFill="1" applyBorder="1" applyAlignment="1">
      <alignment horizontal="left" vertical="center"/>
      <protection/>
    </xf>
    <xf numFmtId="2" fontId="6" fillId="0" borderId="21" xfId="76" applyNumberFormat="1" applyFont="1" applyFill="1" applyBorder="1" applyAlignment="1">
      <alignment vertical="center"/>
    </xf>
    <xf numFmtId="0" fontId="6" fillId="0" borderId="21" xfId="76" applyNumberFormat="1" applyFont="1" applyFill="1" applyBorder="1" applyAlignment="1">
      <alignment vertical="center" wrapText="1"/>
    </xf>
    <xf numFmtId="0" fontId="6" fillId="0" borderId="22" xfId="76" applyNumberFormat="1" applyFont="1" applyFill="1" applyBorder="1" applyAlignment="1">
      <alignment vertical="center"/>
    </xf>
    <xf numFmtId="0" fontId="6" fillId="0" borderId="32" xfId="57" applyFont="1" applyFill="1" applyBorder="1" applyAlignment="1">
      <alignment vertical="center"/>
      <protection/>
    </xf>
    <xf numFmtId="0" fontId="6" fillId="0" borderId="20" xfId="57" applyFont="1" applyFill="1" applyBorder="1" applyAlignment="1">
      <alignment vertical="center"/>
      <protection/>
    </xf>
    <xf numFmtId="2" fontId="6" fillId="0" borderId="20" xfId="76" applyNumberFormat="1" applyFont="1" applyFill="1" applyBorder="1" applyAlignment="1">
      <alignment vertical="center"/>
    </xf>
    <xf numFmtId="2" fontId="6" fillId="0" borderId="20" xfId="57" applyNumberFormat="1" applyFont="1" applyFill="1" applyBorder="1" applyAlignment="1">
      <alignment horizontal="left" vertical="center"/>
      <protection/>
    </xf>
    <xf numFmtId="0" fontId="6" fillId="0" borderId="20" xfId="76" applyNumberFormat="1" applyFont="1" applyFill="1" applyBorder="1" applyAlignment="1">
      <alignment vertical="center" wrapText="1"/>
    </xf>
    <xf numFmtId="0" fontId="6" fillId="0" borderId="20" xfId="76" applyNumberFormat="1" applyFont="1" applyFill="1" applyBorder="1" applyAlignment="1">
      <alignment vertical="center"/>
    </xf>
    <xf numFmtId="0" fontId="6" fillId="0" borderId="19" xfId="57" applyNumberFormat="1" applyFont="1" applyFill="1" applyBorder="1" applyAlignment="1">
      <alignment vertical="center" wrapText="1"/>
      <protection/>
    </xf>
    <xf numFmtId="0" fontId="6" fillId="0" borderId="17" xfId="76" applyNumberFormat="1" applyFont="1" applyFill="1" applyBorder="1" applyAlignment="1">
      <alignment vertical="center"/>
    </xf>
    <xf numFmtId="0" fontId="6" fillId="0" borderId="0" xfId="76" applyNumberFormat="1" applyFont="1" applyFill="1" applyBorder="1" applyAlignment="1">
      <alignment vertical="center"/>
    </xf>
    <xf numFmtId="0" fontId="6" fillId="0" borderId="0" xfId="76" applyNumberFormat="1" applyFont="1" applyFill="1" applyBorder="1" applyAlignment="1">
      <alignment vertical="center" wrapText="1"/>
    </xf>
    <xf numFmtId="0" fontId="6" fillId="0" borderId="18" xfId="57" applyNumberFormat="1" applyFont="1" applyFill="1" applyBorder="1" applyAlignment="1">
      <alignment vertical="center" wrapText="1"/>
      <protection/>
    </xf>
    <xf numFmtId="0" fontId="6" fillId="0" borderId="17" xfId="57" applyFont="1" applyBorder="1" applyAlignment="1">
      <alignment vertical="center"/>
      <protection/>
    </xf>
    <xf numFmtId="0" fontId="6" fillId="0" borderId="0" xfId="57" applyFont="1" applyBorder="1" applyAlignment="1">
      <alignment vertical="center"/>
      <protection/>
    </xf>
    <xf numFmtId="2" fontId="6" fillId="0" borderId="0" xfId="76" applyNumberFormat="1" applyFont="1" applyBorder="1" applyAlignment="1">
      <alignment horizontal="center" vertical="center"/>
    </xf>
    <xf numFmtId="0" fontId="6" fillId="0" borderId="0" xfId="57" applyFont="1" applyBorder="1" applyAlignment="1">
      <alignment horizontal="center" vertical="center" wrapText="1"/>
      <protection/>
    </xf>
    <xf numFmtId="173" fontId="6" fillId="0" borderId="0" xfId="76" applyFont="1" applyBorder="1" applyAlignment="1">
      <alignment horizontal="center" vertical="center"/>
    </xf>
    <xf numFmtId="0" fontId="6" fillId="0" borderId="18" xfId="57" applyFont="1" applyBorder="1" applyAlignment="1">
      <alignment horizontal="center" vertical="center" wrapText="1"/>
      <protection/>
    </xf>
    <xf numFmtId="0" fontId="8" fillId="0" borderId="17" xfId="57" applyFont="1" applyBorder="1" applyAlignment="1">
      <alignment vertical="center"/>
      <protection/>
    </xf>
    <xf numFmtId="0" fontId="8" fillId="0" borderId="0" xfId="57" applyFont="1" applyBorder="1" applyAlignment="1">
      <alignment vertical="center"/>
      <protection/>
    </xf>
    <xf numFmtId="2" fontId="8" fillId="0" borderId="0" xfId="57" applyNumberFormat="1" applyFont="1" applyBorder="1" applyAlignment="1">
      <alignment vertical="center"/>
      <protection/>
    </xf>
    <xf numFmtId="0" fontId="8" fillId="0" borderId="0" xfId="57" applyFont="1" applyBorder="1" applyAlignment="1">
      <alignment vertical="center" wrapText="1"/>
      <protection/>
    </xf>
    <xf numFmtId="0" fontId="8" fillId="0" borderId="18" xfId="57" applyFont="1" applyBorder="1" applyAlignment="1">
      <alignment vertical="center"/>
      <protection/>
    </xf>
    <xf numFmtId="172" fontId="5" fillId="0" borderId="31" xfId="53" applyFont="1" applyBorder="1" applyAlignment="1">
      <alignment vertical="center"/>
    </xf>
    <xf numFmtId="172" fontId="5" fillId="0" borderId="21" xfId="53" applyFont="1" applyBorder="1" applyAlignment="1">
      <alignment vertical="center"/>
    </xf>
    <xf numFmtId="2" fontId="5" fillId="0" borderId="21" xfId="57" applyNumberFormat="1" applyFont="1" applyBorder="1" applyAlignment="1">
      <alignment vertical="center"/>
      <protection/>
    </xf>
    <xf numFmtId="0" fontId="5" fillId="0" borderId="21" xfId="57" applyNumberFormat="1" applyFont="1" applyBorder="1" applyAlignment="1">
      <alignment vertical="center"/>
      <protection/>
    </xf>
    <xf numFmtId="0" fontId="5" fillId="0" borderId="21" xfId="57" applyNumberFormat="1" applyFont="1" applyBorder="1" applyAlignment="1">
      <alignment vertical="center" wrapText="1"/>
      <protection/>
    </xf>
    <xf numFmtId="0" fontId="5" fillId="0" borderId="22" xfId="57" applyNumberFormat="1" applyFont="1" applyBorder="1" applyAlignment="1">
      <alignment vertical="center"/>
      <protection/>
    </xf>
    <xf numFmtId="0" fontId="0" fillId="32" borderId="24" xfId="0" applyFont="1" applyFill="1" applyBorder="1" applyAlignment="1">
      <alignment horizontal="left" vertical="center" wrapText="1"/>
    </xf>
    <xf numFmtId="0" fontId="0" fillId="32" borderId="24" xfId="0" applyFont="1" applyFill="1" applyBorder="1" applyAlignment="1">
      <alignment horizontal="center" vertical="center"/>
    </xf>
    <xf numFmtId="2" fontId="0" fillId="32" borderId="24" xfId="0" applyNumberFormat="1" applyFont="1" applyFill="1" applyBorder="1" applyAlignment="1">
      <alignment vertical="center"/>
    </xf>
    <xf numFmtId="0" fontId="0" fillId="32" borderId="24" xfId="0" applyFont="1" applyFill="1" applyBorder="1" applyAlignment="1">
      <alignment vertical="center"/>
    </xf>
    <xf numFmtId="0" fontId="0" fillId="32" borderId="25" xfId="0" applyFont="1" applyFill="1" applyBorder="1" applyAlignment="1">
      <alignment vertical="center"/>
    </xf>
    <xf numFmtId="0" fontId="1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left" wrapText="1"/>
    </xf>
    <xf numFmtId="2" fontId="51" fillId="0" borderId="0" xfId="73" applyNumberFormat="1" applyFont="1" applyFill="1" applyBorder="1" applyAlignment="1">
      <alignment/>
    </xf>
    <xf numFmtId="173" fontId="51" fillId="0" borderId="17" xfId="73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 wrapText="1"/>
    </xf>
    <xf numFmtId="2" fontId="52" fillId="0" borderId="0" xfId="0" applyNumberFormat="1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72" fontId="52" fillId="0" borderId="0" xfId="49" applyFont="1" applyFill="1" applyBorder="1" applyAlignment="1">
      <alignment/>
    </xf>
    <xf numFmtId="172" fontId="52" fillId="0" borderId="17" xfId="49" applyFont="1" applyFill="1" applyBorder="1" applyAlignment="1">
      <alignment/>
    </xf>
    <xf numFmtId="0" fontId="3" fillId="0" borderId="19" xfId="56" applyFont="1" applyFill="1" applyBorder="1" applyAlignment="1">
      <alignment vertical="center"/>
      <protection/>
    </xf>
    <xf numFmtId="0" fontId="4" fillId="0" borderId="20" xfId="56" applyFont="1" applyFill="1" applyBorder="1" applyAlignment="1">
      <alignment vertical="center"/>
      <protection/>
    </xf>
    <xf numFmtId="0" fontId="4" fillId="0" borderId="20" xfId="0" applyFont="1" applyFill="1" applyBorder="1" applyAlignment="1">
      <alignment vertical="center"/>
    </xf>
    <xf numFmtId="0" fontId="51" fillId="0" borderId="20" xfId="0" applyFont="1" applyFill="1" applyBorder="1" applyAlignment="1">
      <alignment vertical="center"/>
    </xf>
    <xf numFmtId="0" fontId="51" fillId="0" borderId="32" xfId="0" applyFont="1" applyFill="1" applyBorder="1" applyAlignment="1">
      <alignment vertical="center"/>
    </xf>
    <xf numFmtId="0" fontId="4" fillId="0" borderId="10" xfId="56" applyNumberFormat="1" applyFont="1" applyFill="1" applyBorder="1" applyAlignment="1">
      <alignment horizontal="left" vertical="center" wrapText="1"/>
      <protection/>
    </xf>
    <xf numFmtId="0" fontId="4" fillId="0" borderId="44" xfId="56" applyNumberFormat="1" applyFont="1" applyFill="1" applyBorder="1" applyAlignment="1">
      <alignment horizontal="left" vertical="center" wrapText="1"/>
      <protection/>
    </xf>
    <xf numFmtId="172" fontId="3" fillId="0" borderId="12" xfId="53" applyFont="1" applyFill="1" applyBorder="1" applyAlignment="1">
      <alignment horizontal="center" vertical="center"/>
    </xf>
    <xf numFmtId="172" fontId="3" fillId="0" borderId="38" xfId="53" applyFont="1" applyFill="1" applyBorder="1" applyAlignment="1">
      <alignment horizontal="center" vertical="center"/>
    </xf>
    <xf numFmtId="4" fontId="5" fillId="0" borderId="21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31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vertical="center"/>
    </xf>
    <xf numFmtId="4" fontId="6" fillId="0" borderId="0" xfId="73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vertical="center"/>
    </xf>
    <xf numFmtId="4" fontId="6" fillId="0" borderId="0" xfId="73" applyNumberFormat="1" applyFont="1" applyFill="1" applyBorder="1" applyAlignment="1">
      <alignment vertical="center"/>
    </xf>
    <xf numFmtId="4" fontId="6" fillId="0" borderId="0" xfId="73" applyNumberFormat="1" applyFont="1" applyFill="1" applyBorder="1" applyAlignment="1">
      <alignment horizontal="center" vertical="center"/>
    </xf>
    <xf numFmtId="4" fontId="6" fillId="0" borderId="17" xfId="73" applyNumberFormat="1" applyFont="1" applyFill="1" applyBorder="1" applyAlignment="1">
      <alignment vertical="center"/>
    </xf>
    <xf numFmtId="4" fontId="6" fillId="0" borderId="20" xfId="73" applyNumberFormat="1" applyFont="1" applyFill="1" applyBorder="1" applyAlignment="1">
      <alignment vertical="center"/>
    </xf>
    <xf numFmtId="4" fontId="6" fillId="0" borderId="20" xfId="0" applyNumberFormat="1" applyFont="1" applyFill="1" applyBorder="1" applyAlignment="1">
      <alignment horizontal="left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left" vertical="center"/>
    </xf>
    <xf numFmtId="4" fontId="6" fillId="0" borderId="0" xfId="73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vertical="center"/>
    </xf>
    <xf numFmtId="4" fontId="8" fillId="35" borderId="29" xfId="0" applyNumberFormat="1" applyFont="1" applyFill="1" applyBorder="1" applyAlignment="1">
      <alignment horizontal="center" vertical="center"/>
    </xf>
    <xf numFmtId="4" fontId="8" fillId="35" borderId="48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4" fontId="8" fillId="34" borderId="12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0" fontId="6" fillId="0" borderId="0" xfId="57" applyNumberFormat="1" applyFont="1" applyFill="1" applyBorder="1" applyAlignment="1">
      <alignment vertical="center" wrapText="1"/>
      <protection/>
    </xf>
    <xf numFmtId="14" fontId="6" fillId="0" borderId="0" xfId="57" applyNumberFormat="1" applyFont="1" applyFill="1" applyBorder="1" applyAlignment="1">
      <alignment horizontal="left" vertical="center" wrapText="1"/>
      <protection/>
    </xf>
    <xf numFmtId="10" fontId="4" fillId="0" borderId="10" xfId="59" applyNumberFormat="1" applyFont="1" applyFill="1" applyBorder="1" applyAlignment="1">
      <alignment horizontal="center" vertical="center"/>
    </xf>
    <xf numFmtId="172" fontId="4" fillId="38" borderId="10" xfId="49" applyFont="1" applyFill="1" applyBorder="1" applyAlignment="1">
      <alignment horizontal="center" vertical="center"/>
    </xf>
    <xf numFmtId="10" fontId="4" fillId="38" borderId="10" xfId="59" applyNumberFormat="1" applyFont="1" applyFill="1" applyBorder="1" applyAlignment="1">
      <alignment horizontal="center" vertical="center"/>
    </xf>
    <xf numFmtId="0" fontId="6" fillId="0" borderId="0" xfId="57" applyNumberFormat="1" applyFont="1" applyFill="1" applyBorder="1" applyAlignment="1">
      <alignment horizontal="left" vertical="center" wrapText="1"/>
      <protection/>
    </xf>
    <xf numFmtId="10" fontId="7" fillId="0" borderId="0" xfId="59" applyNumberFormat="1" applyFont="1" applyFill="1" applyAlignment="1">
      <alignment/>
    </xf>
    <xf numFmtId="185" fontId="5" fillId="0" borderId="21" xfId="0" applyNumberFormat="1" applyFont="1" applyBorder="1" applyAlignment="1">
      <alignment vertical="center"/>
    </xf>
    <xf numFmtId="185" fontId="8" fillId="0" borderId="0" xfId="0" applyNumberFormat="1" applyFont="1" applyBorder="1" applyAlignment="1">
      <alignment vertical="center"/>
    </xf>
    <xf numFmtId="185" fontId="6" fillId="0" borderId="0" xfId="73" applyNumberFormat="1" applyFont="1" applyBorder="1" applyAlignment="1">
      <alignment horizontal="center" vertical="center"/>
    </xf>
    <xf numFmtId="185" fontId="6" fillId="0" borderId="0" xfId="73" applyNumberFormat="1" applyFont="1" applyFill="1" applyBorder="1" applyAlignment="1">
      <alignment vertical="center"/>
    </xf>
    <xf numFmtId="185" fontId="6" fillId="0" borderId="20" xfId="73" applyNumberFormat="1" applyFont="1" applyFill="1" applyBorder="1" applyAlignment="1">
      <alignment vertical="center"/>
    </xf>
    <xf numFmtId="185" fontId="3" fillId="33" borderId="10" xfId="0" applyNumberFormat="1" applyFont="1" applyFill="1" applyBorder="1" applyAlignment="1">
      <alignment horizontal="center" vertical="center"/>
    </xf>
    <xf numFmtId="185" fontId="4" fillId="37" borderId="10" xfId="56" applyNumberFormat="1" applyFont="1" applyFill="1" applyBorder="1" applyAlignment="1">
      <alignment horizontal="center" vertical="center" wrapText="1"/>
      <protection/>
    </xf>
    <xf numFmtId="185" fontId="50" fillId="0" borderId="40" xfId="0" applyNumberFormat="1" applyFont="1" applyFill="1" applyBorder="1" applyAlignment="1">
      <alignment horizontal="right" vertical="center"/>
    </xf>
    <xf numFmtId="185" fontId="3" fillId="35" borderId="10" xfId="0" applyNumberFormat="1" applyFont="1" applyFill="1" applyBorder="1" applyAlignment="1">
      <alignment horizontal="right" vertical="center"/>
    </xf>
    <xf numFmtId="185" fontId="50" fillId="34" borderId="10" xfId="0" applyNumberFormat="1" applyFont="1" applyFill="1" applyBorder="1" applyAlignment="1">
      <alignment horizontal="right" vertical="center"/>
    </xf>
    <xf numFmtId="185" fontId="51" fillId="0" borderId="0" xfId="73" applyNumberFormat="1" applyFont="1" applyBorder="1" applyAlignment="1">
      <alignment/>
    </xf>
    <xf numFmtId="185" fontId="51" fillId="0" borderId="0" xfId="73" applyNumberFormat="1" applyFont="1" applyFill="1" applyBorder="1" applyAlignment="1">
      <alignment/>
    </xf>
    <xf numFmtId="185" fontId="52" fillId="0" borderId="0" xfId="0" applyNumberFormat="1" applyFont="1" applyFill="1" applyBorder="1" applyAlignment="1">
      <alignment/>
    </xf>
    <xf numFmtId="185" fontId="51" fillId="0" borderId="20" xfId="0" applyNumberFormat="1" applyFont="1" applyFill="1" applyBorder="1" applyAlignment="1">
      <alignment vertical="center"/>
    </xf>
    <xf numFmtId="185" fontId="0" fillId="0" borderId="0" xfId="0" applyNumberFormat="1" applyAlignment="1">
      <alignment vertical="center"/>
    </xf>
    <xf numFmtId="0" fontId="1" fillId="0" borderId="0" xfId="46" applyNumberFormat="1" applyFill="1" applyBorder="1" applyAlignment="1" applyProtection="1">
      <alignment vertical="center" wrapText="1"/>
      <protection/>
    </xf>
    <xf numFmtId="0" fontId="6" fillId="0" borderId="0" xfId="57" applyNumberFormat="1" applyFont="1" applyFill="1" applyBorder="1" applyAlignment="1">
      <alignment horizontal="left" vertical="center"/>
      <protection/>
    </xf>
    <xf numFmtId="14" fontId="6" fillId="0" borderId="0" xfId="57" applyNumberFormat="1" applyFont="1" applyFill="1" applyBorder="1" applyAlignment="1">
      <alignment horizontal="left" vertical="center"/>
      <protection/>
    </xf>
    <xf numFmtId="172" fontId="3" fillId="0" borderId="12" xfId="49" applyFont="1" applyFill="1" applyBorder="1" applyAlignment="1">
      <alignment horizontal="center" vertical="center"/>
    </xf>
    <xf numFmtId="10" fontId="3" fillId="0" borderId="12" xfId="59" applyNumberFormat="1" applyFont="1" applyFill="1" applyBorder="1" applyAlignment="1">
      <alignment horizontal="center" vertical="center"/>
    </xf>
    <xf numFmtId="9" fontId="3" fillId="32" borderId="25" xfId="59" applyFont="1" applyFill="1" applyBorder="1" applyAlignment="1">
      <alignment horizontal="center" vertical="center"/>
    </xf>
    <xf numFmtId="172" fontId="10" fillId="35" borderId="30" xfId="49" applyFont="1" applyFill="1" applyBorder="1" applyAlignment="1">
      <alignment vertical="center" wrapText="1"/>
    </xf>
    <xf numFmtId="0" fontId="8" fillId="35" borderId="11" xfId="56" applyFont="1" applyFill="1" applyBorder="1" applyAlignment="1">
      <alignment horizontal="center" vertical="center"/>
      <protection/>
    </xf>
    <xf numFmtId="4" fontId="9" fillId="0" borderId="10" xfId="0" applyNumberFormat="1" applyFont="1" applyFill="1" applyBorder="1" applyAlignment="1">
      <alignment horizontal="left" vertical="center" wrapText="1"/>
    </xf>
    <xf numFmtId="0" fontId="3" fillId="36" borderId="49" xfId="0" applyFont="1" applyFill="1" applyBorder="1" applyAlignment="1">
      <alignment horizontal="center" vertical="center"/>
    </xf>
    <xf numFmtId="0" fontId="53" fillId="39" borderId="50" xfId="0" applyFont="1" applyFill="1" applyBorder="1" applyAlignment="1">
      <alignment horizontal="center" vertical="center"/>
    </xf>
    <xf numFmtId="0" fontId="53" fillId="39" borderId="51" xfId="0" applyFont="1" applyFill="1" applyBorder="1" applyAlignment="1">
      <alignment horizontal="center" vertical="center"/>
    </xf>
    <xf numFmtId="0" fontId="53" fillId="39" borderId="52" xfId="0" applyFont="1" applyFill="1" applyBorder="1" applyAlignment="1">
      <alignment horizontal="center" vertical="center"/>
    </xf>
    <xf numFmtId="0" fontId="53" fillId="39" borderId="50" xfId="0" applyNumberFormat="1" applyFont="1" applyFill="1" applyBorder="1" applyAlignment="1">
      <alignment horizontal="center" vertical="center" wrapText="1"/>
    </xf>
    <xf numFmtId="0" fontId="53" fillId="39" borderId="51" xfId="0" applyNumberFormat="1" applyFont="1" applyFill="1" applyBorder="1" applyAlignment="1">
      <alignment horizontal="center" vertical="center" wrapText="1"/>
    </xf>
    <xf numFmtId="0" fontId="53" fillId="39" borderId="52" xfId="0" applyNumberFormat="1" applyFont="1" applyFill="1" applyBorder="1" applyAlignment="1">
      <alignment horizontal="center" vertical="center" wrapText="1"/>
    </xf>
    <xf numFmtId="0" fontId="53" fillId="39" borderId="53" xfId="0" applyFont="1" applyFill="1" applyBorder="1" applyAlignment="1">
      <alignment horizontal="center" vertical="center"/>
    </xf>
    <xf numFmtId="0" fontId="53" fillId="39" borderId="13" xfId="0" applyFont="1" applyFill="1" applyBorder="1" applyAlignment="1">
      <alignment horizontal="center" vertical="center"/>
    </xf>
    <xf numFmtId="0" fontId="53" fillId="39" borderId="54" xfId="0" applyFont="1" applyFill="1" applyBorder="1" applyAlignment="1">
      <alignment horizontal="center" vertical="center"/>
    </xf>
    <xf numFmtId="0" fontId="6" fillId="35" borderId="23" xfId="56" applyFont="1" applyFill="1" applyBorder="1" applyAlignment="1">
      <alignment horizontal="justify" vertical="center" wrapText="1"/>
      <protection/>
    </xf>
    <xf numFmtId="0" fontId="6" fillId="35" borderId="24" xfId="56" applyFont="1" applyFill="1" applyBorder="1" applyAlignment="1">
      <alignment horizontal="justify" vertical="center" wrapText="1"/>
      <protection/>
    </xf>
    <xf numFmtId="0" fontId="6" fillId="35" borderId="25" xfId="56" applyFont="1" applyFill="1" applyBorder="1" applyAlignment="1">
      <alignment horizontal="justify" vertical="center" wrapText="1"/>
      <protection/>
    </xf>
    <xf numFmtId="2" fontId="8" fillId="35" borderId="13" xfId="57" applyNumberFormat="1" applyFont="1" applyFill="1" applyBorder="1" applyAlignment="1">
      <alignment horizontal="center" vertical="center"/>
      <protection/>
    </xf>
    <xf numFmtId="2" fontId="8" fillId="35" borderId="54" xfId="57" applyNumberFormat="1" applyFont="1" applyFill="1" applyBorder="1" applyAlignment="1">
      <alignment horizontal="center" vertical="center" wrapText="1"/>
      <protection/>
    </xf>
    <xf numFmtId="2" fontId="8" fillId="35" borderId="12" xfId="57" applyNumberFormat="1" applyFont="1" applyFill="1" applyBorder="1" applyAlignment="1">
      <alignment horizontal="center" vertical="center" wrapText="1"/>
      <protection/>
    </xf>
    <xf numFmtId="0" fontId="53" fillId="39" borderId="55" xfId="57" applyFont="1" applyFill="1" applyBorder="1" applyAlignment="1">
      <alignment horizontal="center" vertical="center"/>
      <protection/>
    </xf>
    <xf numFmtId="0" fontId="53" fillId="39" borderId="56" xfId="57" applyFont="1" applyFill="1" applyBorder="1" applyAlignment="1">
      <alignment horizontal="center" vertical="center"/>
      <protection/>
    </xf>
    <xf numFmtId="0" fontId="53" fillId="39" borderId="57" xfId="57" applyFont="1" applyFill="1" applyBorder="1" applyAlignment="1">
      <alignment horizontal="center" vertical="center"/>
      <protection/>
    </xf>
    <xf numFmtId="0" fontId="8" fillId="35" borderId="53" xfId="56" applyFont="1" applyFill="1" applyBorder="1" applyAlignment="1">
      <alignment horizontal="center" vertical="center"/>
      <protection/>
    </xf>
    <xf numFmtId="0" fontId="8" fillId="35" borderId="11" xfId="56" applyFont="1" applyFill="1" applyBorder="1" applyAlignment="1">
      <alignment horizontal="center" vertical="center"/>
      <protection/>
    </xf>
    <xf numFmtId="0" fontId="8" fillId="35" borderId="13" xfId="56" applyFont="1" applyFill="1" applyBorder="1" applyAlignment="1">
      <alignment horizontal="center" vertical="center" wrapText="1"/>
      <protection/>
    </xf>
    <xf numFmtId="0" fontId="8" fillId="35" borderId="10" xfId="56" applyFont="1" applyFill="1" applyBorder="1" applyAlignment="1">
      <alignment horizontal="center" vertical="center" wrapText="1"/>
      <protection/>
    </xf>
    <xf numFmtId="172" fontId="8" fillId="35" borderId="13" xfId="53" applyFont="1" applyFill="1" applyBorder="1" applyAlignment="1">
      <alignment horizontal="center" vertical="center"/>
    </xf>
    <xf numFmtId="172" fontId="8" fillId="35" borderId="10" xfId="53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172" fontId="4" fillId="0" borderId="10" xfId="49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/>
    </xf>
    <xf numFmtId="0" fontId="3" fillId="35" borderId="58" xfId="0" applyFont="1" applyFill="1" applyBorder="1" applyAlignment="1">
      <alignment horizontal="center" vertical="center" wrapText="1"/>
    </xf>
    <xf numFmtId="0" fontId="3" fillId="35" borderId="59" xfId="0" applyFont="1" applyFill="1" applyBorder="1" applyAlignment="1">
      <alignment horizontal="center" vertical="center" wrapText="1"/>
    </xf>
    <xf numFmtId="0" fontId="3" fillId="35" borderId="60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2" fontId="3" fillId="35" borderId="16" xfId="0" applyNumberFormat="1" applyFont="1" applyFill="1" applyBorder="1" applyAlignment="1">
      <alignment horizontal="center" vertical="center" wrapText="1"/>
    </xf>
    <xf numFmtId="2" fontId="3" fillId="35" borderId="29" xfId="0" applyNumberFormat="1" applyFont="1" applyFill="1" applyBorder="1" applyAlignment="1">
      <alignment horizontal="center" vertical="center" wrapText="1"/>
    </xf>
    <xf numFmtId="0" fontId="3" fillId="35" borderId="61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Euro 2" xfId="45"/>
    <cellStyle name="Hyperlink" xfId="46"/>
    <cellStyle name="Followed Hyperlink" xfId="47"/>
    <cellStyle name="Incorreto" xfId="48"/>
    <cellStyle name="Currency" xfId="49"/>
    <cellStyle name="Currency [0]" xfId="50"/>
    <cellStyle name="Moeda 2" xfId="51"/>
    <cellStyle name="Moeda 2 2" xfId="52"/>
    <cellStyle name="Moeda 3" xfId="53"/>
    <cellStyle name="Moeda 4" xfId="54"/>
    <cellStyle name="Neutra" xfId="55"/>
    <cellStyle name="Normal 4" xfId="56"/>
    <cellStyle name="Normal 5" xfId="57"/>
    <cellStyle name="Nota" xfId="58"/>
    <cellStyle name="Percent" xfId="59"/>
    <cellStyle name="Porcentagem 2" xfId="60"/>
    <cellStyle name="Porcentagem 2 2" xfId="61"/>
    <cellStyle name="Porcentagem 3" xfId="62"/>
    <cellStyle name="Saída" xfId="63"/>
    <cellStyle name="Comma [0]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  <cellStyle name="Comma" xfId="73"/>
    <cellStyle name="Vírgula 2" xfId="74"/>
    <cellStyle name="Vírgula 2 2" xfId="75"/>
    <cellStyle name="Vírgula 3" xfId="76"/>
    <cellStyle name="Vírgula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vendas@casamadeiratimbo.com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Q455"/>
  <sheetViews>
    <sheetView showGridLines="0" view="pageBreakPreview" zoomScaleSheetLayoutView="100" zoomScalePageLayoutView="0" workbookViewId="0" topLeftCell="A1">
      <selection activeCell="B4" sqref="B4"/>
    </sheetView>
  </sheetViews>
  <sheetFormatPr defaultColWidth="11.421875" defaultRowHeight="12.75"/>
  <cols>
    <col min="1" max="1" width="9.7109375" style="1" customWidth="1"/>
    <col min="2" max="2" width="12.7109375" style="1" customWidth="1"/>
    <col min="3" max="3" width="12.7109375" style="10" customWidth="1"/>
    <col min="4" max="4" width="50.7109375" style="2" customWidth="1"/>
    <col min="5" max="5" width="6.7109375" style="138" customWidth="1"/>
    <col min="6" max="6" width="9.7109375" style="90" customWidth="1"/>
    <col min="7" max="8" width="12.7109375" style="1" customWidth="1"/>
    <col min="9" max="9" width="20.140625" style="1" customWidth="1"/>
    <col min="10" max="10" width="12.140625" style="1" bestFit="1" customWidth="1"/>
    <col min="11" max="15" width="11.421875" style="1" customWidth="1"/>
    <col min="16" max="16" width="12.57421875" style="1" bestFit="1" customWidth="1"/>
    <col min="17" max="17" width="15.421875" style="1" bestFit="1" customWidth="1"/>
    <col min="18" max="16384" width="11.421875" style="1" customWidth="1"/>
  </cols>
  <sheetData>
    <row r="1" spans="1:9" s="29" customFormat="1" ht="15.75">
      <c r="A1" s="57" t="s">
        <v>153</v>
      </c>
      <c r="B1" s="58"/>
      <c r="C1" s="58"/>
      <c r="D1" s="58"/>
      <c r="E1" s="132"/>
      <c r="F1" s="81"/>
      <c r="G1" s="81"/>
      <c r="H1" s="58"/>
      <c r="I1" s="91"/>
    </row>
    <row r="2" spans="1:9" s="29" customFormat="1" ht="12">
      <c r="A2" s="59" t="s">
        <v>196</v>
      </c>
      <c r="B2" s="60"/>
      <c r="C2" s="60"/>
      <c r="D2" s="60"/>
      <c r="E2" s="133"/>
      <c r="F2" s="82"/>
      <c r="G2" s="82"/>
      <c r="H2" s="60"/>
      <c r="I2" s="92"/>
    </row>
    <row r="3" spans="1:9" s="29" customFormat="1" ht="12">
      <c r="A3" s="30"/>
      <c r="B3" s="112"/>
      <c r="C3" s="55"/>
      <c r="D3" s="31"/>
      <c r="E3" s="95"/>
      <c r="F3" s="95"/>
      <c r="G3" s="96"/>
      <c r="H3" s="60" t="s">
        <v>480</v>
      </c>
      <c r="I3" s="93"/>
    </row>
    <row r="4" spans="1:9" s="33" customFormat="1" ht="12">
      <c r="A4" s="35" t="s">
        <v>17</v>
      </c>
      <c r="B4" s="139" t="s">
        <v>481</v>
      </c>
      <c r="C4" s="139"/>
      <c r="D4" s="139"/>
      <c r="E4" s="140"/>
      <c r="F4" s="141"/>
      <c r="G4" s="141"/>
      <c r="H4" s="139"/>
      <c r="I4" s="142"/>
    </row>
    <row r="5" spans="1:9" s="33" customFormat="1" ht="12.75" thickBot="1">
      <c r="A5" s="36" t="s">
        <v>0</v>
      </c>
      <c r="B5" s="37" t="s">
        <v>209</v>
      </c>
      <c r="C5" s="37"/>
      <c r="D5" s="37"/>
      <c r="E5" s="134"/>
      <c r="F5" s="83"/>
      <c r="G5" s="98"/>
      <c r="H5" s="143" t="s">
        <v>210</v>
      </c>
      <c r="I5" s="94"/>
    </row>
    <row r="6" spans="1:9" ht="13.5" thickBot="1">
      <c r="A6" s="34"/>
      <c r="B6" s="7"/>
      <c r="C6" s="9"/>
      <c r="D6" s="3"/>
      <c r="E6" s="135"/>
      <c r="F6" s="84"/>
      <c r="G6" s="7"/>
      <c r="H6" s="7"/>
      <c r="I6" s="28"/>
    </row>
    <row r="7" spans="1:11" s="4" customFormat="1" ht="16.5" thickBot="1">
      <c r="A7" s="385" t="s">
        <v>205</v>
      </c>
      <c r="B7" s="386"/>
      <c r="C7" s="386"/>
      <c r="D7" s="386"/>
      <c r="E7" s="386"/>
      <c r="F7" s="386"/>
      <c r="G7" s="386"/>
      <c r="H7" s="386"/>
      <c r="I7" s="387"/>
      <c r="K7" s="384" t="s">
        <v>474</v>
      </c>
    </row>
    <row r="8" spans="1:11" s="4" customFormat="1" ht="23.25" thickBot="1">
      <c r="A8" s="26" t="s">
        <v>3</v>
      </c>
      <c r="B8" s="110" t="s">
        <v>9</v>
      </c>
      <c r="C8" s="21" t="s">
        <v>7</v>
      </c>
      <c r="D8" s="22" t="s">
        <v>1</v>
      </c>
      <c r="E8" s="27" t="s">
        <v>10</v>
      </c>
      <c r="F8" s="85" t="s">
        <v>2</v>
      </c>
      <c r="G8" s="23" t="s">
        <v>13</v>
      </c>
      <c r="H8" s="23" t="s">
        <v>14</v>
      </c>
      <c r="I8" s="24" t="s">
        <v>16</v>
      </c>
      <c r="K8" s="25">
        <v>-0.25</v>
      </c>
    </row>
    <row r="9" spans="1:17" s="19" customFormat="1" ht="12.75">
      <c r="A9" s="180"/>
      <c r="B9" s="181"/>
      <c r="C9" s="181"/>
      <c r="D9" s="182"/>
      <c r="E9" s="183"/>
      <c r="F9" s="184"/>
      <c r="G9" s="181"/>
      <c r="H9" s="185"/>
      <c r="I9" s="186"/>
      <c r="Q9" s="195"/>
    </row>
    <row r="10" spans="1:9" s="19" customFormat="1" ht="12.75">
      <c r="A10" s="17">
        <v>1</v>
      </c>
      <c r="B10" s="62" t="s">
        <v>165</v>
      </c>
      <c r="C10" s="70"/>
      <c r="D10" s="70"/>
      <c r="E10" s="111"/>
      <c r="F10" s="86"/>
      <c r="G10" s="63"/>
      <c r="H10" s="63"/>
      <c r="I10" s="64"/>
    </row>
    <row r="11" spans="1:16" s="19" customFormat="1" ht="12.75">
      <c r="A11" s="14" t="s">
        <v>4</v>
      </c>
      <c r="B11" s="61" t="s">
        <v>200</v>
      </c>
      <c r="C11" s="71"/>
      <c r="D11" s="71"/>
      <c r="E11" s="136"/>
      <c r="F11" s="87"/>
      <c r="G11" s="65"/>
      <c r="H11" s="65"/>
      <c r="I11" s="66"/>
      <c r="J11" s="194"/>
      <c r="K11" s="194"/>
      <c r="L11" s="194"/>
      <c r="M11" s="194"/>
      <c r="N11" s="194"/>
      <c r="O11" s="194"/>
      <c r="P11" s="194"/>
    </row>
    <row r="12" spans="1:17" s="4" customFormat="1" ht="22.5">
      <c r="A12" s="20" t="s">
        <v>23</v>
      </c>
      <c r="B12" s="130" t="s">
        <v>33</v>
      </c>
      <c r="C12" s="8">
        <v>97624</v>
      </c>
      <c r="D12" s="72" t="s">
        <v>143</v>
      </c>
      <c r="E12" s="8" t="s">
        <v>51</v>
      </c>
      <c r="F12" s="88">
        <v>0.76</v>
      </c>
      <c r="G12" s="15">
        <v>84.56</v>
      </c>
      <c r="H12" s="15">
        <f>ROUND(G12*(1+$K$8),2)</f>
        <v>63.42</v>
      </c>
      <c r="I12" s="16">
        <f>ROUND(H12*F12,2)</f>
        <v>48.2</v>
      </c>
      <c r="J12" s="195"/>
      <c r="Q12" s="195"/>
    </row>
    <row r="13" spans="1:17" s="4" customFormat="1" ht="22.5">
      <c r="A13" s="20" t="s">
        <v>29</v>
      </c>
      <c r="B13" s="130" t="s">
        <v>33</v>
      </c>
      <c r="C13" s="8">
        <v>97637</v>
      </c>
      <c r="D13" s="72" t="s">
        <v>144</v>
      </c>
      <c r="E13" s="8" t="s">
        <v>44</v>
      </c>
      <c r="F13" s="88">
        <v>46.8</v>
      </c>
      <c r="G13" s="15">
        <v>2.18</v>
      </c>
      <c r="H13" s="15">
        <f>ROUND(G13*(1+$K$8),2)</f>
        <v>1.64</v>
      </c>
      <c r="I13" s="16">
        <f>ROUND(H13*F13,2)</f>
        <v>76.75</v>
      </c>
      <c r="J13" s="193"/>
      <c r="K13" s="193"/>
      <c r="L13" s="193"/>
      <c r="M13" s="193"/>
      <c r="N13" s="193"/>
      <c r="O13" s="193"/>
      <c r="P13" s="193"/>
      <c r="Q13" s="195"/>
    </row>
    <row r="14" spans="1:17" s="4" customFormat="1" ht="22.5">
      <c r="A14" s="20" t="s">
        <v>30</v>
      </c>
      <c r="B14" s="130" t="s">
        <v>33</v>
      </c>
      <c r="C14" s="8">
        <v>97645</v>
      </c>
      <c r="D14" s="72" t="s">
        <v>146</v>
      </c>
      <c r="E14" s="8" t="s">
        <v>44</v>
      </c>
      <c r="F14" s="88">
        <v>4.14</v>
      </c>
      <c r="G14" s="15">
        <v>25.15</v>
      </c>
      <c r="H14" s="15">
        <f>ROUND(G14*(1+$K$8),2)</f>
        <v>18.86</v>
      </c>
      <c r="I14" s="16">
        <f>ROUND(H14*F14,2)</f>
        <v>78.08</v>
      </c>
      <c r="J14" s="195"/>
      <c r="Q14" s="195"/>
    </row>
    <row r="15" spans="1:17" s="4" customFormat="1" ht="22.5">
      <c r="A15" s="20" t="s">
        <v>31</v>
      </c>
      <c r="B15" s="130" t="s">
        <v>33</v>
      </c>
      <c r="C15" s="8">
        <v>97644</v>
      </c>
      <c r="D15" s="72" t="s">
        <v>145</v>
      </c>
      <c r="E15" s="8" t="s">
        <v>44</v>
      </c>
      <c r="F15" s="88">
        <v>3.78</v>
      </c>
      <c r="G15" s="15">
        <v>7.47</v>
      </c>
      <c r="H15" s="15">
        <f>ROUND(G15*(1+$K$8),2)</f>
        <v>5.6</v>
      </c>
      <c r="I15" s="16">
        <f>ROUND(H15*F15,2)</f>
        <v>21.17</v>
      </c>
      <c r="P15" s="195"/>
      <c r="Q15" s="195"/>
    </row>
    <row r="16" spans="1:17" s="4" customFormat="1" ht="22.5">
      <c r="A16" s="20" t="s">
        <v>206</v>
      </c>
      <c r="B16" s="130" t="s">
        <v>33</v>
      </c>
      <c r="C16" s="8">
        <v>97652</v>
      </c>
      <c r="D16" s="72" t="s">
        <v>148</v>
      </c>
      <c r="E16" s="8" t="s">
        <v>42</v>
      </c>
      <c r="F16" s="88">
        <v>4</v>
      </c>
      <c r="G16" s="15">
        <v>159.01</v>
      </c>
      <c r="H16" s="15">
        <f>ROUND(G16*(1+$K$8),2)</f>
        <v>119.26</v>
      </c>
      <c r="I16" s="16">
        <f>ROUND(H16*F16,2)</f>
        <v>477.04</v>
      </c>
      <c r="P16" s="195"/>
      <c r="Q16" s="195"/>
    </row>
    <row r="17" spans="1:17" s="19" customFormat="1" ht="12.75">
      <c r="A17" s="67"/>
      <c r="B17" s="68"/>
      <c r="C17" s="68"/>
      <c r="D17" s="73"/>
      <c r="E17" s="137"/>
      <c r="F17" s="89"/>
      <c r="G17" s="68"/>
      <c r="H17" s="69" t="s">
        <v>172</v>
      </c>
      <c r="I17" s="18">
        <f>SUM(I11:I16)</f>
        <v>701.24</v>
      </c>
      <c r="J17" s="359"/>
      <c r="P17" s="196"/>
      <c r="Q17" s="195"/>
    </row>
    <row r="18" spans="1:17" s="19" customFormat="1" ht="12.75">
      <c r="A18" s="174"/>
      <c r="B18" s="175"/>
      <c r="C18" s="175"/>
      <c r="D18" s="70"/>
      <c r="E18" s="176"/>
      <c r="F18" s="177"/>
      <c r="G18" s="175"/>
      <c r="H18" s="178" t="s">
        <v>25</v>
      </c>
      <c r="I18" s="179">
        <f>SUM(I10:I17)/2</f>
        <v>701.24</v>
      </c>
      <c r="J18" s="359"/>
      <c r="Q18" s="195"/>
    </row>
    <row r="19" spans="1:17" s="19" customFormat="1" ht="12.75">
      <c r="A19" s="180"/>
      <c r="B19" s="181"/>
      <c r="C19" s="181"/>
      <c r="D19" s="182"/>
      <c r="E19" s="183"/>
      <c r="F19" s="184"/>
      <c r="G19" s="181"/>
      <c r="H19" s="185"/>
      <c r="I19" s="186"/>
      <c r="Q19" s="195"/>
    </row>
    <row r="20" spans="1:17" s="4" customFormat="1" ht="12.75">
      <c r="A20" s="17">
        <v>2</v>
      </c>
      <c r="B20" s="62" t="s">
        <v>341</v>
      </c>
      <c r="C20" s="70"/>
      <c r="D20" s="70"/>
      <c r="E20" s="111"/>
      <c r="F20" s="86"/>
      <c r="G20" s="63"/>
      <c r="H20" s="63"/>
      <c r="I20" s="64"/>
      <c r="Q20" s="195"/>
    </row>
    <row r="21" spans="1:17" s="4" customFormat="1" ht="12.75">
      <c r="A21" s="14" t="s">
        <v>5</v>
      </c>
      <c r="B21" s="61" t="s">
        <v>212</v>
      </c>
      <c r="C21" s="291"/>
      <c r="D21" s="291"/>
      <c r="E21" s="292"/>
      <c r="F21" s="293"/>
      <c r="G21" s="294"/>
      <c r="H21" s="294"/>
      <c r="I21" s="295"/>
      <c r="Q21" s="195"/>
    </row>
    <row r="22" spans="1:17" s="4" customFormat="1" ht="22.5">
      <c r="A22" s="20" t="s">
        <v>15</v>
      </c>
      <c r="B22" s="130" t="s">
        <v>33</v>
      </c>
      <c r="C22" s="8">
        <v>79480</v>
      </c>
      <c r="D22" s="72" t="s">
        <v>121</v>
      </c>
      <c r="E22" s="8" t="s">
        <v>51</v>
      </c>
      <c r="F22" s="88">
        <v>17.12</v>
      </c>
      <c r="G22" s="15">
        <v>1.84</v>
      </c>
      <c r="H22" s="15">
        <f aca="true" t="shared" si="0" ref="H22:H29">ROUND(G22*(1+$K$8),2)</f>
        <v>1.38</v>
      </c>
      <c r="I22" s="16">
        <f aca="true" t="shared" si="1" ref="I22:I29">ROUND(H22*F22,2)</f>
        <v>23.63</v>
      </c>
      <c r="J22" s="193"/>
      <c r="K22" s="193"/>
      <c r="L22" s="193"/>
      <c r="M22" s="193"/>
      <c r="Q22" s="195"/>
    </row>
    <row r="23" spans="1:17" s="4" customFormat="1" ht="33.75">
      <c r="A23" s="20" t="s">
        <v>201</v>
      </c>
      <c r="B23" s="130" t="s">
        <v>33</v>
      </c>
      <c r="C23" s="8">
        <v>97084</v>
      </c>
      <c r="D23" s="72" t="s">
        <v>60</v>
      </c>
      <c r="E23" s="8" t="s">
        <v>44</v>
      </c>
      <c r="F23" s="88">
        <v>61.14</v>
      </c>
      <c r="G23" s="15">
        <v>0.56</v>
      </c>
      <c r="H23" s="15">
        <f t="shared" si="0"/>
        <v>0.42</v>
      </c>
      <c r="I23" s="16">
        <f t="shared" si="1"/>
        <v>25.68</v>
      </c>
      <c r="J23" s="193"/>
      <c r="K23" s="193"/>
      <c r="L23" s="193"/>
      <c r="M23" s="193"/>
      <c r="Q23" s="195"/>
    </row>
    <row r="24" spans="1:17" s="4" customFormat="1" ht="22.5">
      <c r="A24" s="20" t="s">
        <v>202</v>
      </c>
      <c r="B24" s="130" t="s">
        <v>33</v>
      </c>
      <c r="C24" s="8">
        <v>96525</v>
      </c>
      <c r="D24" s="72" t="s">
        <v>123</v>
      </c>
      <c r="E24" s="8" t="s">
        <v>51</v>
      </c>
      <c r="F24" s="88">
        <v>10.44</v>
      </c>
      <c r="G24" s="15">
        <v>31.03</v>
      </c>
      <c r="H24" s="15">
        <f t="shared" si="0"/>
        <v>23.27</v>
      </c>
      <c r="I24" s="16">
        <f t="shared" si="1"/>
        <v>242.94</v>
      </c>
      <c r="J24" s="193"/>
      <c r="K24" s="193"/>
      <c r="L24" s="193"/>
      <c r="M24" s="193"/>
      <c r="Q24" s="195"/>
    </row>
    <row r="25" spans="1:17" s="4" customFormat="1" ht="56.25">
      <c r="A25" s="20" t="s">
        <v>207</v>
      </c>
      <c r="B25" s="130" t="s">
        <v>33</v>
      </c>
      <c r="C25" s="8">
        <v>93378</v>
      </c>
      <c r="D25" s="72" t="s">
        <v>124</v>
      </c>
      <c r="E25" s="8" t="s">
        <v>51</v>
      </c>
      <c r="F25" s="88">
        <v>5.22</v>
      </c>
      <c r="G25" s="15">
        <v>17.8</v>
      </c>
      <c r="H25" s="15">
        <f t="shared" si="0"/>
        <v>13.35</v>
      </c>
      <c r="I25" s="16">
        <f t="shared" si="1"/>
        <v>69.69</v>
      </c>
      <c r="J25" s="193"/>
      <c r="K25" s="193"/>
      <c r="L25" s="193"/>
      <c r="M25" s="193"/>
      <c r="Q25" s="195"/>
    </row>
    <row r="26" spans="1:17" s="4" customFormat="1" ht="33.75">
      <c r="A26" s="20" t="s">
        <v>208</v>
      </c>
      <c r="B26" s="130" t="s">
        <v>33</v>
      </c>
      <c r="C26" s="8">
        <v>96521</v>
      </c>
      <c r="D26" s="72" t="s">
        <v>122</v>
      </c>
      <c r="E26" s="8" t="s">
        <v>51</v>
      </c>
      <c r="F26" s="88">
        <v>9.22</v>
      </c>
      <c r="G26" s="15">
        <v>29.09</v>
      </c>
      <c r="H26" s="15">
        <f t="shared" si="0"/>
        <v>21.82</v>
      </c>
      <c r="I26" s="16">
        <f t="shared" si="1"/>
        <v>201.18</v>
      </c>
      <c r="J26" s="193"/>
      <c r="K26" s="193"/>
      <c r="L26" s="193"/>
      <c r="M26" s="193"/>
      <c r="Q26" s="195"/>
    </row>
    <row r="27" spans="1:17" s="4" customFormat="1" ht="56.25">
      <c r="A27" s="20" t="s">
        <v>213</v>
      </c>
      <c r="B27" s="130" t="s">
        <v>33</v>
      </c>
      <c r="C27" s="8">
        <v>93379</v>
      </c>
      <c r="D27" s="72" t="s">
        <v>125</v>
      </c>
      <c r="E27" s="8" t="s">
        <v>51</v>
      </c>
      <c r="F27" s="88">
        <v>0.51</v>
      </c>
      <c r="G27" s="15">
        <v>13.69</v>
      </c>
      <c r="H27" s="15">
        <f t="shared" si="0"/>
        <v>10.27</v>
      </c>
      <c r="I27" s="16">
        <f t="shared" si="1"/>
        <v>5.24</v>
      </c>
      <c r="J27" s="193"/>
      <c r="K27" s="193"/>
      <c r="L27" s="193"/>
      <c r="M27" s="193"/>
      <c r="Q27" s="195"/>
    </row>
    <row r="28" spans="1:17" s="4" customFormat="1" ht="33.75">
      <c r="A28" s="20" t="s">
        <v>230</v>
      </c>
      <c r="B28" s="130" t="s">
        <v>33</v>
      </c>
      <c r="C28" s="8">
        <v>72888</v>
      </c>
      <c r="D28" s="72" t="s">
        <v>126</v>
      </c>
      <c r="E28" s="8" t="s">
        <v>51</v>
      </c>
      <c r="F28" s="88">
        <v>43.47</v>
      </c>
      <c r="G28" s="15">
        <v>0.77</v>
      </c>
      <c r="H28" s="15">
        <f t="shared" si="0"/>
        <v>0.58</v>
      </c>
      <c r="I28" s="16">
        <f t="shared" si="1"/>
        <v>25.21</v>
      </c>
      <c r="J28" s="193"/>
      <c r="K28" s="193"/>
      <c r="L28" s="193"/>
      <c r="M28" s="193"/>
      <c r="Q28" s="195"/>
    </row>
    <row r="29" spans="1:17" s="4" customFormat="1" ht="33.75">
      <c r="A29" s="20" t="s">
        <v>231</v>
      </c>
      <c r="B29" s="130" t="s">
        <v>33</v>
      </c>
      <c r="C29" s="8">
        <v>97914</v>
      </c>
      <c r="D29" s="72" t="s">
        <v>129</v>
      </c>
      <c r="E29" s="8" t="s">
        <v>127</v>
      </c>
      <c r="F29" s="88">
        <v>254.3</v>
      </c>
      <c r="G29" s="15">
        <v>1.11</v>
      </c>
      <c r="H29" s="15">
        <f t="shared" si="0"/>
        <v>0.83</v>
      </c>
      <c r="I29" s="16">
        <f t="shared" si="1"/>
        <v>211.07</v>
      </c>
      <c r="J29" s="193"/>
      <c r="K29" s="193"/>
      <c r="L29" s="193"/>
      <c r="M29" s="193"/>
      <c r="Q29" s="195"/>
    </row>
    <row r="30" spans="1:17" s="4" customFormat="1" ht="12.75">
      <c r="A30" s="67"/>
      <c r="B30" s="68"/>
      <c r="C30" s="68"/>
      <c r="D30" s="73"/>
      <c r="E30" s="137"/>
      <c r="F30" s="89"/>
      <c r="G30" s="68"/>
      <c r="H30" s="69" t="s">
        <v>172</v>
      </c>
      <c r="I30" s="18">
        <f>SUM(I21:I29)</f>
        <v>804.6400000000001</v>
      </c>
      <c r="J30" s="359"/>
      <c r="Q30" s="195"/>
    </row>
    <row r="31" spans="1:17" s="4" customFormat="1" ht="12.75">
      <c r="A31" s="14" t="s">
        <v>156</v>
      </c>
      <c r="B31" s="61" t="s">
        <v>214</v>
      </c>
      <c r="C31" s="291"/>
      <c r="D31" s="291"/>
      <c r="E31" s="292"/>
      <c r="F31" s="293"/>
      <c r="G31" s="294"/>
      <c r="H31" s="294"/>
      <c r="I31" s="295"/>
      <c r="Q31" s="195"/>
    </row>
    <row r="32" spans="1:17" s="4" customFormat="1" ht="45">
      <c r="A32" s="20" t="s">
        <v>157</v>
      </c>
      <c r="B32" s="130" t="s">
        <v>33</v>
      </c>
      <c r="C32" s="8">
        <v>100896</v>
      </c>
      <c r="D32" s="72" t="s">
        <v>176</v>
      </c>
      <c r="E32" s="8" t="s">
        <v>41</v>
      </c>
      <c r="F32" s="88">
        <v>112</v>
      </c>
      <c r="G32" s="15">
        <v>38.41</v>
      </c>
      <c r="H32" s="15">
        <f aca="true" t="shared" si="2" ref="H32:H46">ROUND(G32*(1+$K$8),2)</f>
        <v>28.81</v>
      </c>
      <c r="I32" s="16">
        <f aca="true" t="shared" si="3" ref="I32:I46">ROUND(H32*F32,2)</f>
        <v>3226.72</v>
      </c>
      <c r="J32" s="193"/>
      <c r="K32" s="193"/>
      <c r="L32" s="193"/>
      <c r="M32" s="193"/>
      <c r="N32" s="193"/>
      <c r="Q32" s="195"/>
    </row>
    <row r="33" spans="1:17" s="4" customFormat="1" ht="33.75">
      <c r="A33" s="20" t="s">
        <v>160</v>
      </c>
      <c r="B33" s="130" t="s">
        <v>33</v>
      </c>
      <c r="C33" s="8">
        <v>94103</v>
      </c>
      <c r="D33" s="72" t="s">
        <v>130</v>
      </c>
      <c r="E33" s="8" t="s">
        <v>51</v>
      </c>
      <c r="F33" s="88">
        <v>1.55</v>
      </c>
      <c r="G33" s="15">
        <v>215.9</v>
      </c>
      <c r="H33" s="15">
        <f t="shared" si="2"/>
        <v>161.93</v>
      </c>
      <c r="I33" s="16">
        <f t="shared" si="3"/>
        <v>250.99</v>
      </c>
      <c r="J33" s="193"/>
      <c r="K33" s="193"/>
      <c r="L33" s="193"/>
      <c r="M33" s="193"/>
      <c r="N33" s="193"/>
      <c r="Q33" s="195"/>
    </row>
    <row r="34" spans="1:17" s="4" customFormat="1" ht="22.5">
      <c r="A34" s="20" t="s">
        <v>159</v>
      </c>
      <c r="B34" s="130" t="s">
        <v>33</v>
      </c>
      <c r="C34" s="8">
        <v>96558</v>
      </c>
      <c r="D34" s="72" t="s">
        <v>78</v>
      </c>
      <c r="E34" s="8" t="s">
        <v>51</v>
      </c>
      <c r="F34" s="88">
        <v>1.54</v>
      </c>
      <c r="G34" s="15">
        <v>421.79</v>
      </c>
      <c r="H34" s="15">
        <f t="shared" si="2"/>
        <v>316.34</v>
      </c>
      <c r="I34" s="16">
        <f t="shared" si="3"/>
        <v>487.16</v>
      </c>
      <c r="J34" s="193"/>
      <c r="K34" s="193"/>
      <c r="L34" s="193"/>
      <c r="M34" s="193"/>
      <c r="N34" s="193"/>
      <c r="Q34" s="195"/>
    </row>
    <row r="35" spans="1:17" s="4" customFormat="1" ht="45">
      <c r="A35" s="20" t="s">
        <v>161</v>
      </c>
      <c r="B35" s="130" t="s">
        <v>33</v>
      </c>
      <c r="C35" s="8">
        <v>92723</v>
      </c>
      <c r="D35" s="72" t="s">
        <v>77</v>
      </c>
      <c r="E35" s="8" t="s">
        <v>51</v>
      </c>
      <c r="F35" s="88">
        <v>4.18</v>
      </c>
      <c r="G35" s="15">
        <v>390.09</v>
      </c>
      <c r="H35" s="15">
        <f aca="true" t="shared" si="4" ref="H35:H40">ROUND(G35*(1+$K$8),2)</f>
        <v>292.57</v>
      </c>
      <c r="I35" s="16">
        <f aca="true" t="shared" si="5" ref="I35:I40">ROUND(H35*F35,2)</f>
        <v>1222.94</v>
      </c>
      <c r="J35" s="193"/>
      <c r="K35" s="193"/>
      <c r="L35" s="193"/>
      <c r="M35" s="193"/>
      <c r="N35" s="193"/>
      <c r="Q35" s="195"/>
    </row>
    <row r="36" spans="1:17" s="4" customFormat="1" ht="22.5">
      <c r="A36" s="20" t="s">
        <v>194</v>
      </c>
      <c r="B36" s="130" t="s">
        <v>33</v>
      </c>
      <c r="C36" s="8">
        <v>96545</v>
      </c>
      <c r="D36" s="72" t="s">
        <v>75</v>
      </c>
      <c r="E36" s="8" t="s">
        <v>43</v>
      </c>
      <c r="F36" s="88">
        <v>457.59999999999997</v>
      </c>
      <c r="G36" s="15">
        <v>9.93</v>
      </c>
      <c r="H36" s="15">
        <f t="shared" si="4"/>
        <v>7.45</v>
      </c>
      <c r="I36" s="16">
        <f t="shared" si="5"/>
        <v>3409.12</v>
      </c>
      <c r="J36" s="193"/>
      <c r="K36" s="193"/>
      <c r="L36" s="193"/>
      <c r="M36" s="193"/>
      <c r="N36" s="193"/>
      <c r="Q36" s="195"/>
    </row>
    <row r="37" spans="1:17" s="4" customFormat="1" ht="22.5">
      <c r="A37" s="20" t="s">
        <v>236</v>
      </c>
      <c r="B37" s="130" t="s">
        <v>33</v>
      </c>
      <c r="C37" s="8">
        <v>92793</v>
      </c>
      <c r="D37" s="72" t="s">
        <v>72</v>
      </c>
      <c r="E37" s="8" t="s">
        <v>43</v>
      </c>
      <c r="F37" s="88">
        <v>457.6</v>
      </c>
      <c r="G37" s="15">
        <v>6.19</v>
      </c>
      <c r="H37" s="15">
        <f t="shared" si="4"/>
        <v>4.64</v>
      </c>
      <c r="I37" s="16">
        <f t="shared" si="5"/>
        <v>2123.26</v>
      </c>
      <c r="J37" s="193"/>
      <c r="K37" s="193"/>
      <c r="L37" s="193"/>
      <c r="M37" s="193"/>
      <c r="N37" s="193"/>
      <c r="Q37" s="195"/>
    </row>
    <row r="38" spans="1:17" s="4" customFormat="1" ht="33.75">
      <c r="A38" s="20" t="s">
        <v>237</v>
      </c>
      <c r="B38" s="130" t="s">
        <v>33</v>
      </c>
      <c r="C38" s="8">
        <v>96535</v>
      </c>
      <c r="D38" s="72" t="s">
        <v>68</v>
      </c>
      <c r="E38" s="8" t="s">
        <v>44</v>
      </c>
      <c r="F38" s="88">
        <v>7.68</v>
      </c>
      <c r="G38" s="15">
        <v>136.23</v>
      </c>
      <c r="H38" s="15">
        <f t="shared" si="4"/>
        <v>102.17</v>
      </c>
      <c r="I38" s="16">
        <f t="shared" si="5"/>
        <v>784.67</v>
      </c>
      <c r="J38" s="193"/>
      <c r="K38" s="193"/>
      <c r="L38" s="193"/>
      <c r="M38" s="193"/>
      <c r="N38" s="193"/>
      <c r="Q38" s="195"/>
    </row>
    <row r="39" spans="1:17" s="4" customFormat="1" ht="33.75">
      <c r="A39" s="20" t="s">
        <v>238</v>
      </c>
      <c r="B39" s="130" t="s">
        <v>33</v>
      </c>
      <c r="C39" s="8">
        <v>96536</v>
      </c>
      <c r="D39" s="72" t="s">
        <v>69</v>
      </c>
      <c r="E39" s="8" t="s">
        <v>44</v>
      </c>
      <c r="F39" s="88">
        <v>41.92</v>
      </c>
      <c r="G39" s="15">
        <v>66.54</v>
      </c>
      <c r="H39" s="15">
        <f t="shared" si="4"/>
        <v>49.91</v>
      </c>
      <c r="I39" s="16">
        <f t="shared" si="5"/>
        <v>2092.23</v>
      </c>
      <c r="J39" s="193"/>
      <c r="K39" s="193"/>
      <c r="L39" s="193"/>
      <c r="M39" s="193"/>
      <c r="N39" s="193"/>
      <c r="Q39" s="195"/>
    </row>
    <row r="40" spans="1:17" s="4" customFormat="1" ht="33.75">
      <c r="A40" s="20" t="s">
        <v>239</v>
      </c>
      <c r="B40" s="130" t="s">
        <v>33</v>
      </c>
      <c r="C40" s="8" t="s">
        <v>81</v>
      </c>
      <c r="D40" s="72" t="s">
        <v>82</v>
      </c>
      <c r="E40" s="8" t="s">
        <v>44</v>
      </c>
      <c r="F40" s="88">
        <v>52.83</v>
      </c>
      <c r="G40" s="15">
        <v>82.46</v>
      </c>
      <c r="H40" s="15">
        <f t="shared" si="4"/>
        <v>61.85</v>
      </c>
      <c r="I40" s="16">
        <f t="shared" si="5"/>
        <v>3267.54</v>
      </c>
      <c r="J40" s="193"/>
      <c r="K40" s="193"/>
      <c r="L40" s="193"/>
      <c r="M40" s="193"/>
      <c r="N40" s="193"/>
      <c r="Q40" s="195"/>
    </row>
    <row r="41" spans="1:17" s="4" customFormat="1" ht="33.75">
      <c r="A41" s="20" t="s">
        <v>455</v>
      </c>
      <c r="B41" s="130" t="s">
        <v>33</v>
      </c>
      <c r="C41" s="8">
        <v>100324</v>
      </c>
      <c r="D41" s="72" t="s">
        <v>63</v>
      </c>
      <c r="E41" s="8" t="s">
        <v>51</v>
      </c>
      <c r="F41" s="88">
        <v>6.11</v>
      </c>
      <c r="G41" s="15">
        <v>100.73</v>
      </c>
      <c r="H41" s="15">
        <f t="shared" si="2"/>
        <v>75.55</v>
      </c>
      <c r="I41" s="16">
        <f t="shared" si="3"/>
        <v>461.61</v>
      </c>
      <c r="J41" s="193"/>
      <c r="K41" s="193"/>
      <c r="L41" s="193"/>
      <c r="M41" s="193"/>
      <c r="N41" s="193"/>
      <c r="Q41" s="195"/>
    </row>
    <row r="42" spans="1:17" s="4" customFormat="1" ht="22.5">
      <c r="A42" s="20" t="s">
        <v>456</v>
      </c>
      <c r="B42" s="130" t="s">
        <v>33</v>
      </c>
      <c r="C42" s="8">
        <v>95240</v>
      </c>
      <c r="D42" s="72" t="s">
        <v>59</v>
      </c>
      <c r="E42" s="8" t="s">
        <v>44</v>
      </c>
      <c r="F42" s="88">
        <v>61.14</v>
      </c>
      <c r="G42" s="15">
        <v>13.33</v>
      </c>
      <c r="H42" s="15">
        <f t="shared" si="2"/>
        <v>10</v>
      </c>
      <c r="I42" s="16">
        <f t="shared" si="3"/>
        <v>611.4</v>
      </c>
      <c r="J42" s="193"/>
      <c r="K42" s="193"/>
      <c r="L42" s="193"/>
      <c r="M42" s="193"/>
      <c r="N42" s="193"/>
      <c r="Q42" s="195"/>
    </row>
    <row r="43" spans="1:17" s="4" customFormat="1" ht="33.75">
      <c r="A43" s="20" t="s">
        <v>457</v>
      </c>
      <c r="B43" s="130" t="s">
        <v>33</v>
      </c>
      <c r="C43" s="8">
        <v>97095</v>
      </c>
      <c r="D43" s="72" t="s">
        <v>62</v>
      </c>
      <c r="E43" s="8" t="s">
        <v>51</v>
      </c>
      <c r="F43" s="88">
        <v>9.17</v>
      </c>
      <c r="G43" s="15">
        <v>396.4</v>
      </c>
      <c r="H43" s="15">
        <f t="shared" si="2"/>
        <v>297.3</v>
      </c>
      <c r="I43" s="16">
        <f t="shared" si="3"/>
        <v>2726.24</v>
      </c>
      <c r="J43" s="193"/>
      <c r="K43" s="193"/>
      <c r="L43" s="193"/>
      <c r="M43" s="193"/>
      <c r="N43" s="193"/>
      <c r="Q43" s="195"/>
    </row>
    <row r="44" spans="1:17" s="4" customFormat="1" ht="22.5">
      <c r="A44" s="20" t="s">
        <v>458</v>
      </c>
      <c r="B44" s="130" t="s">
        <v>33</v>
      </c>
      <c r="C44" s="8">
        <v>97086</v>
      </c>
      <c r="D44" s="72" t="s">
        <v>61</v>
      </c>
      <c r="E44" s="8" t="s">
        <v>44</v>
      </c>
      <c r="F44" s="88">
        <v>5.56</v>
      </c>
      <c r="G44" s="15">
        <v>119.63</v>
      </c>
      <c r="H44" s="15">
        <f t="shared" si="2"/>
        <v>89.72</v>
      </c>
      <c r="I44" s="16">
        <f t="shared" si="3"/>
        <v>498.84</v>
      </c>
      <c r="J44" s="193"/>
      <c r="K44" s="193"/>
      <c r="L44" s="193"/>
      <c r="M44" s="193"/>
      <c r="N44" s="193"/>
      <c r="Q44" s="195"/>
    </row>
    <row r="45" spans="1:17" s="4" customFormat="1" ht="33.75">
      <c r="A45" s="20" t="s">
        <v>459</v>
      </c>
      <c r="B45" s="130" t="s">
        <v>33</v>
      </c>
      <c r="C45" s="8">
        <v>92788</v>
      </c>
      <c r="D45" s="72" t="s">
        <v>71</v>
      </c>
      <c r="E45" s="8" t="s">
        <v>43</v>
      </c>
      <c r="F45" s="88">
        <v>917</v>
      </c>
      <c r="G45" s="15">
        <v>6.23</v>
      </c>
      <c r="H45" s="15">
        <f t="shared" si="2"/>
        <v>4.67</v>
      </c>
      <c r="I45" s="16">
        <f t="shared" si="3"/>
        <v>4282.39</v>
      </c>
      <c r="J45" s="193"/>
      <c r="K45" s="193"/>
      <c r="L45" s="193"/>
      <c r="M45" s="193"/>
      <c r="N45" s="193"/>
      <c r="Q45" s="195"/>
    </row>
    <row r="46" spans="1:17" s="4" customFormat="1" ht="22.5">
      <c r="A46" s="20" t="s">
        <v>460</v>
      </c>
      <c r="B46" s="130" t="s">
        <v>33</v>
      </c>
      <c r="C46" s="8">
        <v>92804</v>
      </c>
      <c r="D46" s="72" t="s">
        <v>74</v>
      </c>
      <c r="E46" s="8" t="s">
        <v>43</v>
      </c>
      <c r="F46" s="88">
        <v>917</v>
      </c>
      <c r="G46" s="15">
        <v>4.72</v>
      </c>
      <c r="H46" s="15">
        <f t="shared" si="2"/>
        <v>3.54</v>
      </c>
      <c r="I46" s="16">
        <f t="shared" si="3"/>
        <v>3246.18</v>
      </c>
      <c r="J46" s="193"/>
      <c r="K46" s="193"/>
      <c r="L46" s="193"/>
      <c r="M46" s="193"/>
      <c r="N46" s="193"/>
      <c r="Q46" s="195"/>
    </row>
    <row r="47" spans="1:17" s="4" customFormat="1" ht="12.75">
      <c r="A47" s="67"/>
      <c r="B47" s="68"/>
      <c r="C47" s="68"/>
      <c r="D47" s="73"/>
      <c r="E47" s="137"/>
      <c r="F47" s="89"/>
      <c r="G47" s="68"/>
      <c r="H47" s="69" t="s">
        <v>172</v>
      </c>
      <c r="I47" s="18">
        <f>SUM(I31:I46)</f>
        <v>28691.290000000005</v>
      </c>
      <c r="J47" s="359"/>
      <c r="Q47" s="195"/>
    </row>
    <row r="48" spans="1:17" s="4" customFormat="1" ht="12.75">
      <c r="A48" s="14" t="s">
        <v>158</v>
      </c>
      <c r="B48" s="61" t="s">
        <v>348</v>
      </c>
      <c r="C48" s="291"/>
      <c r="D48" s="291"/>
      <c r="E48" s="292"/>
      <c r="F48" s="293"/>
      <c r="G48" s="294"/>
      <c r="H48" s="294"/>
      <c r="I48" s="295"/>
      <c r="Q48" s="195"/>
    </row>
    <row r="49" spans="1:17" s="4" customFormat="1" ht="45">
      <c r="A49" s="20" t="s">
        <v>342</v>
      </c>
      <c r="B49" s="130" t="s">
        <v>33</v>
      </c>
      <c r="C49" s="8">
        <v>92720</v>
      </c>
      <c r="D49" s="72" t="s">
        <v>76</v>
      </c>
      <c r="E49" s="8" t="s">
        <v>51</v>
      </c>
      <c r="F49" s="88">
        <v>0.34</v>
      </c>
      <c r="G49" s="15">
        <v>400.56</v>
      </c>
      <c r="H49" s="15">
        <f aca="true" t="shared" si="6" ref="H49:H56">ROUND(G49*(1+$K$8),2)</f>
        <v>300.42</v>
      </c>
      <c r="I49" s="16">
        <f aca="true" t="shared" si="7" ref="I49:I56">ROUND(H49*F49,2)</f>
        <v>102.14</v>
      </c>
      <c r="J49" s="193"/>
      <c r="K49" s="193"/>
      <c r="L49" s="193"/>
      <c r="M49" s="193"/>
      <c r="N49" s="193"/>
      <c r="Q49" s="195"/>
    </row>
    <row r="50" spans="1:17" s="4" customFormat="1" ht="33.75">
      <c r="A50" s="20" t="s">
        <v>354</v>
      </c>
      <c r="B50" s="130" t="s">
        <v>33</v>
      </c>
      <c r="C50" s="8">
        <v>92263</v>
      </c>
      <c r="D50" s="72" t="s">
        <v>64</v>
      </c>
      <c r="E50" s="8" t="s">
        <v>44</v>
      </c>
      <c r="F50" s="88">
        <v>7.98</v>
      </c>
      <c r="G50" s="15">
        <v>112.97</v>
      </c>
      <c r="H50" s="15">
        <f t="shared" si="6"/>
        <v>84.73</v>
      </c>
      <c r="I50" s="16">
        <f t="shared" si="7"/>
        <v>676.15</v>
      </c>
      <c r="J50" s="193"/>
      <c r="K50" s="193"/>
      <c r="L50" s="193"/>
      <c r="M50" s="193"/>
      <c r="N50" s="193"/>
      <c r="Q50" s="195"/>
    </row>
    <row r="51" spans="1:17" s="4" customFormat="1" ht="56.25">
      <c r="A51" s="20" t="s">
        <v>355</v>
      </c>
      <c r="B51" s="130" t="s">
        <v>33</v>
      </c>
      <c r="C51" s="8">
        <v>92418</v>
      </c>
      <c r="D51" s="72" t="s">
        <v>66</v>
      </c>
      <c r="E51" s="8" t="s">
        <v>44</v>
      </c>
      <c r="F51" s="88">
        <v>7.98</v>
      </c>
      <c r="G51" s="15">
        <v>79.21</v>
      </c>
      <c r="H51" s="15">
        <f t="shared" si="6"/>
        <v>59.41</v>
      </c>
      <c r="I51" s="16">
        <f t="shared" si="7"/>
        <v>474.09</v>
      </c>
      <c r="J51" s="193"/>
      <c r="K51" s="193"/>
      <c r="L51" s="193"/>
      <c r="M51" s="193"/>
      <c r="N51" s="193"/>
      <c r="Q51" s="195"/>
    </row>
    <row r="52" spans="1:17" s="4" customFormat="1" ht="45">
      <c r="A52" s="20" t="s">
        <v>356</v>
      </c>
      <c r="B52" s="130" t="s">
        <v>33</v>
      </c>
      <c r="C52" s="8">
        <v>92723</v>
      </c>
      <c r="D52" s="72" t="s">
        <v>77</v>
      </c>
      <c r="E52" s="8" t="s">
        <v>51</v>
      </c>
      <c r="F52" s="88">
        <v>0.91</v>
      </c>
      <c r="G52" s="15">
        <v>390.09</v>
      </c>
      <c r="H52" s="15">
        <f t="shared" si="6"/>
        <v>292.57</v>
      </c>
      <c r="I52" s="16">
        <f t="shared" si="7"/>
        <v>266.24</v>
      </c>
      <c r="J52" s="193"/>
      <c r="K52" s="193"/>
      <c r="L52" s="193"/>
      <c r="M52" s="193"/>
      <c r="N52" s="193"/>
      <c r="Q52" s="195"/>
    </row>
    <row r="53" spans="1:17" s="4" customFormat="1" ht="22.5">
      <c r="A53" s="20" t="s">
        <v>357</v>
      </c>
      <c r="B53" s="130" t="s">
        <v>33</v>
      </c>
      <c r="C53" s="8">
        <v>92265</v>
      </c>
      <c r="D53" s="72" t="s">
        <v>65</v>
      </c>
      <c r="E53" s="8" t="s">
        <v>44</v>
      </c>
      <c r="F53" s="88">
        <v>14.35</v>
      </c>
      <c r="G53" s="15">
        <v>90.63</v>
      </c>
      <c r="H53" s="15">
        <f t="shared" si="6"/>
        <v>67.97</v>
      </c>
      <c r="I53" s="16">
        <f t="shared" si="7"/>
        <v>975.37</v>
      </c>
      <c r="J53" s="193"/>
      <c r="K53" s="193"/>
      <c r="L53" s="193"/>
      <c r="M53" s="193"/>
      <c r="N53" s="193"/>
      <c r="Q53" s="195"/>
    </row>
    <row r="54" spans="1:17" s="4" customFormat="1" ht="33.75">
      <c r="A54" s="20" t="s">
        <v>358</v>
      </c>
      <c r="B54" s="130" t="s">
        <v>33</v>
      </c>
      <c r="C54" s="8">
        <v>92455</v>
      </c>
      <c r="D54" s="72" t="s">
        <v>67</v>
      </c>
      <c r="E54" s="8" t="s">
        <v>44</v>
      </c>
      <c r="F54" s="88">
        <v>14.35</v>
      </c>
      <c r="G54" s="15">
        <v>106.87</v>
      </c>
      <c r="H54" s="15">
        <f t="shared" si="6"/>
        <v>80.15</v>
      </c>
      <c r="I54" s="16">
        <f t="shared" si="7"/>
        <v>1150.15</v>
      </c>
      <c r="J54" s="193"/>
      <c r="K54" s="193"/>
      <c r="L54" s="193"/>
      <c r="M54" s="193"/>
      <c r="N54" s="193"/>
      <c r="Q54" s="195"/>
    </row>
    <row r="55" spans="1:17" s="4" customFormat="1" ht="45">
      <c r="A55" s="20" t="s">
        <v>359</v>
      </c>
      <c r="B55" s="130" t="s">
        <v>33</v>
      </c>
      <c r="C55" s="8">
        <v>92779</v>
      </c>
      <c r="D55" s="72" t="s">
        <v>70</v>
      </c>
      <c r="E55" s="8" t="s">
        <v>43</v>
      </c>
      <c r="F55" s="88">
        <v>100</v>
      </c>
      <c r="G55" s="15">
        <v>6.97</v>
      </c>
      <c r="H55" s="15">
        <f t="shared" si="6"/>
        <v>5.23</v>
      </c>
      <c r="I55" s="16">
        <f t="shared" si="7"/>
        <v>523</v>
      </c>
      <c r="J55" s="193"/>
      <c r="K55" s="193"/>
      <c r="L55" s="193"/>
      <c r="M55" s="193"/>
      <c r="N55" s="193"/>
      <c r="Q55" s="195"/>
    </row>
    <row r="56" spans="1:17" s="4" customFormat="1" ht="22.5">
      <c r="A56" s="20" t="s">
        <v>360</v>
      </c>
      <c r="B56" s="130" t="s">
        <v>33</v>
      </c>
      <c r="C56" s="8">
        <v>92795</v>
      </c>
      <c r="D56" s="72" t="s">
        <v>73</v>
      </c>
      <c r="E56" s="8" t="s">
        <v>43</v>
      </c>
      <c r="F56" s="88">
        <v>100</v>
      </c>
      <c r="G56" s="15">
        <v>4.77</v>
      </c>
      <c r="H56" s="15">
        <f t="shared" si="6"/>
        <v>3.58</v>
      </c>
      <c r="I56" s="16">
        <f t="shared" si="7"/>
        <v>358</v>
      </c>
      <c r="J56" s="193"/>
      <c r="K56" s="193"/>
      <c r="L56" s="193"/>
      <c r="M56" s="193"/>
      <c r="N56" s="193"/>
      <c r="Q56" s="195"/>
    </row>
    <row r="57" spans="1:17" s="4" customFormat="1" ht="12.75">
      <c r="A57" s="67"/>
      <c r="B57" s="68"/>
      <c r="C57" s="68"/>
      <c r="D57" s="73"/>
      <c r="E57" s="137"/>
      <c r="F57" s="89"/>
      <c r="G57" s="68"/>
      <c r="H57" s="69" t="s">
        <v>172</v>
      </c>
      <c r="I57" s="18">
        <f>SUM(I48:I56)</f>
        <v>4525.139999999999</v>
      </c>
      <c r="J57" s="359"/>
      <c r="Q57" s="195"/>
    </row>
    <row r="58" spans="1:17" s="4" customFormat="1" ht="12.75">
      <c r="A58" s="14" t="s">
        <v>162</v>
      </c>
      <c r="B58" s="61" t="s">
        <v>343</v>
      </c>
      <c r="C58" s="291"/>
      <c r="D58" s="291"/>
      <c r="E58" s="292"/>
      <c r="F58" s="293"/>
      <c r="G58" s="294"/>
      <c r="H58" s="294"/>
      <c r="I58" s="295"/>
      <c r="Q58" s="195"/>
    </row>
    <row r="59" spans="1:17" s="4" customFormat="1" ht="45">
      <c r="A59" s="20" t="s">
        <v>344</v>
      </c>
      <c r="B59" s="130" t="s">
        <v>33</v>
      </c>
      <c r="C59" s="8" t="s">
        <v>79</v>
      </c>
      <c r="D59" s="72" t="s">
        <v>80</v>
      </c>
      <c r="E59" s="8" t="s">
        <v>44</v>
      </c>
      <c r="F59" s="88">
        <v>14.15</v>
      </c>
      <c r="G59" s="15">
        <v>75.2</v>
      </c>
      <c r="H59" s="15">
        <f>ROUND(G59*(1+$K$8),2)</f>
        <v>56.4</v>
      </c>
      <c r="I59" s="16">
        <f>ROUND(H59*F59,2)</f>
        <v>798.06</v>
      </c>
      <c r="J59" s="193"/>
      <c r="K59" s="193"/>
      <c r="L59" s="193"/>
      <c r="M59" s="193"/>
      <c r="N59" s="193"/>
      <c r="Q59" s="195"/>
    </row>
    <row r="60" spans="1:17" s="4" customFormat="1" ht="12.75">
      <c r="A60" s="67"/>
      <c r="B60" s="68"/>
      <c r="C60" s="68"/>
      <c r="D60" s="73"/>
      <c r="E60" s="137"/>
      <c r="F60" s="89"/>
      <c r="G60" s="68"/>
      <c r="H60" s="69" t="s">
        <v>172</v>
      </c>
      <c r="I60" s="18">
        <f>SUM(I58:I59)</f>
        <v>798.06</v>
      </c>
      <c r="J60" s="359"/>
      <c r="Q60" s="195"/>
    </row>
    <row r="61" spans="1:17" s="4" customFormat="1" ht="12.75">
      <c r="A61" s="14" t="s">
        <v>463</v>
      </c>
      <c r="B61" s="61" t="s">
        <v>465</v>
      </c>
      <c r="C61" s="291"/>
      <c r="D61" s="291"/>
      <c r="E61" s="292"/>
      <c r="F61" s="293"/>
      <c r="G61" s="294"/>
      <c r="H61" s="294"/>
      <c r="I61" s="295"/>
      <c r="Q61" s="195"/>
    </row>
    <row r="62" spans="1:17" s="4" customFormat="1" ht="33.75">
      <c r="A62" s="20" t="s">
        <v>464</v>
      </c>
      <c r="B62" s="130" t="s">
        <v>190</v>
      </c>
      <c r="C62" s="8" t="s">
        <v>466</v>
      </c>
      <c r="D62" s="72" t="s">
        <v>468</v>
      </c>
      <c r="E62" s="8" t="s">
        <v>44</v>
      </c>
      <c r="F62" s="88">
        <v>61.13</v>
      </c>
      <c r="G62" s="15">
        <v>326.84</v>
      </c>
      <c r="H62" s="15">
        <f>ROUND(G62*(1+$K$8),2)</f>
        <v>245.13</v>
      </c>
      <c r="I62" s="16">
        <f>ROUND(H62*F62,2)</f>
        <v>14984.8</v>
      </c>
      <c r="J62" s="193"/>
      <c r="K62" s="193"/>
      <c r="L62" s="193"/>
      <c r="M62" s="193"/>
      <c r="N62" s="193"/>
      <c r="Q62" s="195"/>
    </row>
    <row r="63" spans="1:17" s="4" customFormat="1" ht="12.75">
      <c r="A63" s="67"/>
      <c r="B63" s="68"/>
      <c r="C63" s="68"/>
      <c r="D63" s="73"/>
      <c r="E63" s="137"/>
      <c r="F63" s="89"/>
      <c r="G63" s="68"/>
      <c r="H63" s="69" t="s">
        <v>172</v>
      </c>
      <c r="I63" s="18">
        <f>SUM(I61:I62)</f>
        <v>14984.8</v>
      </c>
      <c r="J63" s="359"/>
      <c r="Q63" s="195"/>
    </row>
    <row r="64" spans="1:17" s="4" customFormat="1" ht="12.75">
      <c r="A64" s="174"/>
      <c r="B64" s="175"/>
      <c r="C64" s="175"/>
      <c r="D64" s="70"/>
      <c r="E64" s="176"/>
      <c r="F64" s="177"/>
      <c r="G64" s="175"/>
      <c r="H64" s="178" t="s">
        <v>25</v>
      </c>
      <c r="I64" s="179">
        <f>SUM(I20:I63)/2</f>
        <v>49803.93000000001</v>
      </c>
      <c r="J64" s="359"/>
      <c r="Q64" s="195"/>
    </row>
    <row r="65" spans="1:17" s="19" customFormat="1" ht="12.75">
      <c r="A65" s="180"/>
      <c r="B65" s="181"/>
      <c r="C65" s="181"/>
      <c r="D65" s="182"/>
      <c r="E65" s="183"/>
      <c r="F65" s="184"/>
      <c r="G65" s="181"/>
      <c r="H65" s="185"/>
      <c r="I65" s="186"/>
      <c r="Q65" s="195"/>
    </row>
    <row r="66" spans="1:17" s="19" customFormat="1" ht="12.75">
      <c r="A66" s="17">
        <v>3</v>
      </c>
      <c r="B66" s="62" t="s">
        <v>241</v>
      </c>
      <c r="C66" s="70"/>
      <c r="D66" s="70"/>
      <c r="E66" s="111"/>
      <c r="F66" s="86"/>
      <c r="G66" s="63"/>
      <c r="H66" s="63"/>
      <c r="I66" s="64"/>
      <c r="Q66" s="195"/>
    </row>
    <row r="67" spans="1:17" s="19" customFormat="1" ht="12.75">
      <c r="A67" s="14" t="s">
        <v>11</v>
      </c>
      <c r="B67" s="61" t="s">
        <v>345</v>
      </c>
      <c r="C67" s="71"/>
      <c r="D67" s="71"/>
      <c r="E67" s="136"/>
      <c r="F67" s="87"/>
      <c r="G67" s="65"/>
      <c r="H67" s="65"/>
      <c r="I67" s="66"/>
      <c r="Q67" s="195"/>
    </row>
    <row r="68" spans="1:17" s="4" customFormat="1" ht="33.75">
      <c r="A68" s="20" t="s">
        <v>12</v>
      </c>
      <c r="B68" s="130" t="s">
        <v>33</v>
      </c>
      <c r="C68" s="8">
        <v>101159</v>
      </c>
      <c r="D68" s="72" t="s">
        <v>199</v>
      </c>
      <c r="E68" s="8" t="s">
        <v>44</v>
      </c>
      <c r="F68" s="88">
        <v>73.34999999999998</v>
      </c>
      <c r="G68" s="15">
        <v>97.14</v>
      </c>
      <c r="H68" s="15">
        <f>ROUND(G68*(1+$K$8),2)</f>
        <v>72.86</v>
      </c>
      <c r="I68" s="16">
        <f>ROUND(H68*F68,2)</f>
        <v>5344.28</v>
      </c>
      <c r="Q68" s="195"/>
    </row>
    <row r="69" spans="1:17" s="4" customFormat="1" ht="45">
      <c r="A69" s="20" t="s">
        <v>346</v>
      </c>
      <c r="B69" s="130" t="s">
        <v>33</v>
      </c>
      <c r="C69" s="8">
        <v>87485</v>
      </c>
      <c r="D69" s="72" t="s">
        <v>131</v>
      </c>
      <c r="E69" s="8" t="s">
        <v>44</v>
      </c>
      <c r="F69" s="88">
        <v>53.489999999999995</v>
      </c>
      <c r="G69" s="15">
        <v>64.7</v>
      </c>
      <c r="H69" s="15">
        <f>ROUND(G69*(1+$K$8),2)</f>
        <v>48.53</v>
      </c>
      <c r="I69" s="16">
        <f>ROUND(H69*F69,2)</f>
        <v>2595.87</v>
      </c>
      <c r="J69" s="193"/>
      <c r="Q69" s="195"/>
    </row>
    <row r="70" spans="1:17" s="19" customFormat="1" ht="12.75">
      <c r="A70" s="67"/>
      <c r="B70" s="68"/>
      <c r="C70" s="68"/>
      <c r="D70" s="73"/>
      <c r="E70" s="137"/>
      <c r="F70" s="89"/>
      <c r="G70" s="68"/>
      <c r="H70" s="69" t="s">
        <v>172</v>
      </c>
      <c r="I70" s="18">
        <f>SUM(I67:I69)</f>
        <v>7940.15</v>
      </c>
      <c r="J70" s="359"/>
      <c r="Q70" s="195"/>
    </row>
    <row r="71" spans="1:17" s="19" customFormat="1" ht="12.75">
      <c r="A71" s="174"/>
      <c r="B71" s="175"/>
      <c r="C71" s="175"/>
      <c r="D71" s="70"/>
      <c r="E71" s="176"/>
      <c r="F71" s="177"/>
      <c r="G71" s="175"/>
      <c r="H71" s="178" t="s">
        <v>25</v>
      </c>
      <c r="I71" s="179">
        <f>SUM(I66:I70)/2</f>
        <v>7940.15</v>
      </c>
      <c r="J71" s="359"/>
      <c r="Q71" s="195"/>
    </row>
    <row r="72" spans="1:17" s="19" customFormat="1" ht="12.75">
      <c r="A72" s="180"/>
      <c r="B72" s="181"/>
      <c r="C72" s="181"/>
      <c r="D72" s="182"/>
      <c r="E72" s="183"/>
      <c r="F72" s="184"/>
      <c r="G72" s="181"/>
      <c r="H72" s="185"/>
      <c r="I72" s="186"/>
      <c r="Q72" s="195"/>
    </row>
    <row r="73" spans="1:17" s="19" customFormat="1" ht="12.75">
      <c r="A73" s="17">
        <v>4</v>
      </c>
      <c r="B73" s="62" t="s">
        <v>242</v>
      </c>
      <c r="C73" s="70"/>
      <c r="D73" s="70"/>
      <c r="E73" s="111"/>
      <c r="F73" s="86"/>
      <c r="G73" s="63"/>
      <c r="H73" s="63"/>
      <c r="I73" s="64"/>
      <c r="Q73" s="195"/>
    </row>
    <row r="74" spans="1:17" s="19" customFormat="1" ht="12.75">
      <c r="A74" s="14" t="s">
        <v>218</v>
      </c>
      <c r="B74" s="61" t="s">
        <v>244</v>
      </c>
      <c r="C74" s="71"/>
      <c r="D74" s="71"/>
      <c r="E74" s="136"/>
      <c r="F74" s="87"/>
      <c r="G74" s="65"/>
      <c r="H74" s="65"/>
      <c r="I74" s="66"/>
      <c r="Q74" s="195"/>
    </row>
    <row r="75" spans="1:17" s="4" customFormat="1" ht="33.75">
      <c r="A75" s="20" t="s">
        <v>219</v>
      </c>
      <c r="B75" s="130" t="s">
        <v>33</v>
      </c>
      <c r="C75" s="8">
        <v>92552</v>
      </c>
      <c r="D75" s="72" t="s">
        <v>48</v>
      </c>
      <c r="E75" s="8" t="s">
        <v>42</v>
      </c>
      <c r="F75" s="88">
        <v>6</v>
      </c>
      <c r="G75" s="15">
        <v>2323.68</v>
      </c>
      <c r="H75" s="15">
        <f>ROUND(G75*(1+$K$8),2)</f>
        <v>1742.76</v>
      </c>
      <c r="I75" s="16">
        <f>ROUND(H75*F75,2)</f>
        <v>10456.56</v>
      </c>
      <c r="Q75" s="195"/>
    </row>
    <row r="76" spans="1:17" s="4" customFormat="1" ht="33.75">
      <c r="A76" s="20" t="s">
        <v>220</v>
      </c>
      <c r="B76" s="130" t="s">
        <v>33</v>
      </c>
      <c r="C76" s="8">
        <v>92549</v>
      </c>
      <c r="D76" s="72" t="s">
        <v>47</v>
      </c>
      <c r="E76" s="8" t="s">
        <v>42</v>
      </c>
      <c r="F76" s="88">
        <v>2</v>
      </c>
      <c r="G76" s="15">
        <v>1704.08</v>
      </c>
      <c r="H76" s="15">
        <f>ROUND(G76*(1+$K$8),2)</f>
        <v>1278.06</v>
      </c>
      <c r="I76" s="16">
        <f>ROUND(H76*F76,2)</f>
        <v>2556.12</v>
      </c>
      <c r="Q76" s="195"/>
    </row>
    <row r="77" spans="1:17" s="4" customFormat="1" ht="45">
      <c r="A77" s="20" t="s">
        <v>221</v>
      </c>
      <c r="B77" s="130" t="s">
        <v>33</v>
      </c>
      <c r="C77" s="8">
        <v>92539</v>
      </c>
      <c r="D77" s="72" t="s">
        <v>46</v>
      </c>
      <c r="E77" s="8" t="s">
        <v>44</v>
      </c>
      <c r="F77" s="88">
        <v>148.46</v>
      </c>
      <c r="G77" s="15">
        <v>74.46</v>
      </c>
      <c r="H77" s="15">
        <f>ROUND(G77*(1+$K$8),2)</f>
        <v>55.85</v>
      </c>
      <c r="I77" s="16">
        <f>ROUND(H77*F77,2)</f>
        <v>8291.49</v>
      </c>
      <c r="Q77" s="195"/>
    </row>
    <row r="78" spans="1:17" s="4" customFormat="1" ht="22.5">
      <c r="A78" s="20" t="s">
        <v>222</v>
      </c>
      <c r="B78" s="130" t="s">
        <v>154</v>
      </c>
      <c r="C78" s="8" t="s">
        <v>155</v>
      </c>
      <c r="D78" s="72" t="s">
        <v>319</v>
      </c>
      <c r="E78" s="8" t="s">
        <v>37</v>
      </c>
      <c r="F78" s="88">
        <v>26.509999999999998</v>
      </c>
      <c r="G78" s="15">
        <v>247.69000000000003</v>
      </c>
      <c r="H78" s="15">
        <f>ROUND(G78*(1+$K$8),2)</f>
        <v>185.77</v>
      </c>
      <c r="I78" s="16">
        <f>ROUND(H78*F78,2)</f>
        <v>4924.76</v>
      </c>
      <c r="Q78" s="195"/>
    </row>
    <row r="79" spans="1:17" s="19" customFormat="1" ht="12.75">
      <c r="A79" s="67"/>
      <c r="B79" s="68"/>
      <c r="C79" s="68"/>
      <c r="D79" s="73"/>
      <c r="E79" s="137"/>
      <c r="F79" s="89"/>
      <c r="G79" s="68"/>
      <c r="H79" s="69" t="s">
        <v>172</v>
      </c>
      <c r="I79" s="18">
        <f>SUM(I74:I78)</f>
        <v>26228.93</v>
      </c>
      <c r="J79" s="359"/>
      <c r="Q79" s="195"/>
    </row>
    <row r="80" spans="1:17" s="19" customFormat="1" ht="12.75">
      <c r="A80" s="14" t="s">
        <v>313</v>
      </c>
      <c r="B80" s="61" t="s">
        <v>247</v>
      </c>
      <c r="C80" s="71"/>
      <c r="D80" s="71"/>
      <c r="E80" s="136"/>
      <c r="F80" s="87"/>
      <c r="G80" s="65"/>
      <c r="H80" s="65"/>
      <c r="I80" s="66"/>
      <c r="Q80" s="195"/>
    </row>
    <row r="81" spans="1:17" s="4" customFormat="1" ht="22.5">
      <c r="A81" s="20" t="s">
        <v>314</v>
      </c>
      <c r="B81" s="130" t="s">
        <v>33</v>
      </c>
      <c r="C81" s="8">
        <v>94442</v>
      </c>
      <c r="D81" s="72" t="s">
        <v>49</v>
      </c>
      <c r="E81" s="8" t="s">
        <v>44</v>
      </c>
      <c r="F81" s="88">
        <v>148.46</v>
      </c>
      <c r="G81" s="15">
        <v>66.69</v>
      </c>
      <c r="H81" s="15">
        <f>ROUND(G81*(1+$K$8),2)</f>
        <v>50.02</v>
      </c>
      <c r="I81" s="16">
        <f>ROUND(H81*F81,2)</f>
        <v>7425.97</v>
      </c>
      <c r="Q81" s="195"/>
    </row>
    <row r="82" spans="1:17" s="4" customFormat="1" ht="45">
      <c r="A82" s="20" t="s">
        <v>320</v>
      </c>
      <c r="B82" s="130" t="s">
        <v>33</v>
      </c>
      <c r="C82" s="8">
        <v>94219</v>
      </c>
      <c r="D82" s="72" t="s">
        <v>50</v>
      </c>
      <c r="E82" s="8" t="s">
        <v>41</v>
      </c>
      <c r="F82" s="88">
        <v>14.6</v>
      </c>
      <c r="G82" s="15">
        <v>41.01</v>
      </c>
      <c r="H82" s="15">
        <f>ROUND(G82*(1+$K$8),2)</f>
        <v>30.76</v>
      </c>
      <c r="I82" s="16">
        <f>ROUND(H82*F82,2)</f>
        <v>449.1</v>
      </c>
      <c r="Q82" s="195"/>
    </row>
    <row r="83" spans="1:17" s="19" customFormat="1" ht="12.75">
      <c r="A83" s="67"/>
      <c r="B83" s="68"/>
      <c r="C83" s="68"/>
      <c r="D83" s="73"/>
      <c r="E83" s="137"/>
      <c r="F83" s="89"/>
      <c r="G83" s="68"/>
      <c r="H83" s="69" t="s">
        <v>172</v>
      </c>
      <c r="I83" s="18">
        <f>SUM(I80:I82)</f>
        <v>7875.070000000001</v>
      </c>
      <c r="J83" s="359"/>
      <c r="Q83" s="195"/>
    </row>
    <row r="84" spans="1:17" s="19" customFormat="1" ht="12.75">
      <c r="A84" s="14" t="s">
        <v>315</v>
      </c>
      <c r="B84" s="61" t="s">
        <v>291</v>
      </c>
      <c r="C84" s="71"/>
      <c r="D84" s="71"/>
      <c r="E84" s="136"/>
      <c r="F84" s="87"/>
      <c r="G84" s="65"/>
      <c r="H84" s="65"/>
      <c r="I84" s="66"/>
      <c r="Q84" s="195"/>
    </row>
    <row r="85" spans="1:17" s="4" customFormat="1" ht="22.5">
      <c r="A85" s="20" t="s">
        <v>316</v>
      </c>
      <c r="B85" s="130" t="s">
        <v>33</v>
      </c>
      <c r="C85" s="8">
        <v>96117</v>
      </c>
      <c r="D85" s="72" t="s">
        <v>139</v>
      </c>
      <c r="E85" s="8" t="s">
        <v>44</v>
      </c>
      <c r="F85" s="88">
        <v>35.85</v>
      </c>
      <c r="G85" s="15">
        <v>156.73</v>
      </c>
      <c r="H85" s="15">
        <f>ROUND(G85*(1+$K$8),2)</f>
        <v>117.55</v>
      </c>
      <c r="I85" s="16">
        <f>ROUND(H85*F85,2)</f>
        <v>4214.17</v>
      </c>
      <c r="Q85" s="195"/>
    </row>
    <row r="86" spans="1:17" s="4" customFormat="1" ht="22.5">
      <c r="A86" s="20" t="s">
        <v>322</v>
      </c>
      <c r="B86" s="130" t="s">
        <v>33</v>
      </c>
      <c r="C86" s="8">
        <v>96122</v>
      </c>
      <c r="D86" s="72" t="s">
        <v>140</v>
      </c>
      <c r="E86" s="8" t="s">
        <v>41</v>
      </c>
      <c r="F86" s="88">
        <v>24.1</v>
      </c>
      <c r="G86" s="15">
        <v>38.76</v>
      </c>
      <c r="H86" s="15">
        <f>ROUND(G86*(1+$K$8),2)</f>
        <v>29.07</v>
      </c>
      <c r="I86" s="16">
        <f>ROUND(H86*F86,2)</f>
        <v>700.59</v>
      </c>
      <c r="Q86" s="195"/>
    </row>
    <row r="87" spans="1:17" s="4" customFormat="1" ht="22.5">
      <c r="A87" s="20" t="s">
        <v>323</v>
      </c>
      <c r="B87" s="130" t="s">
        <v>33</v>
      </c>
      <c r="C87" s="8">
        <v>96116</v>
      </c>
      <c r="D87" s="72" t="s">
        <v>141</v>
      </c>
      <c r="E87" s="8" t="s">
        <v>44</v>
      </c>
      <c r="F87" s="88">
        <v>47.52</v>
      </c>
      <c r="G87" s="15">
        <v>45.08</v>
      </c>
      <c r="H87" s="15">
        <f>ROUND(G87*(1+$K$8),2)</f>
        <v>33.81</v>
      </c>
      <c r="I87" s="16">
        <f>ROUND(H87*F87,2)</f>
        <v>1606.65</v>
      </c>
      <c r="Q87" s="195"/>
    </row>
    <row r="88" spans="1:17" s="4" customFormat="1" ht="22.5">
      <c r="A88" s="20" t="s">
        <v>324</v>
      </c>
      <c r="B88" s="130" t="s">
        <v>33</v>
      </c>
      <c r="C88" s="8">
        <v>96121</v>
      </c>
      <c r="D88" s="72" t="s">
        <v>142</v>
      </c>
      <c r="E88" s="8" t="s">
        <v>41</v>
      </c>
      <c r="F88" s="88">
        <v>39.57</v>
      </c>
      <c r="G88" s="15">
        <v>8.15</v>
      </c>
      <c r="H88" s="15">
        <f>ROUND(G88*(1+$K$8),2)</f>
        <v>6.11</v>
      </c>
      <c r="I88" s="16">
        <f>ROUND(H88*F88,2)</f>
        <v>241.77</v>
      </c>
      <c r="Q88" s="195"/>
    </row>
    <row r="89" spans="1:17" s="19" customFormat="1" ht="12.75">
      <c r="A89" s="67"/>
      <c r="B89" s="68"/>
      <c r="C89" s="68"/>
      <c r="D89" s="73"/>
      <c r="E89" s="137"/>
      <c r="F89" s="89"/>
      <c r="G89" s="68"/>
      <c r="H89" s="69" t="s">
        <v>172</v>
      </c>
      <c r="I89" s="18">
        <f>SUM(I84:I88)</f>
        <v>6763.18</v>
      </c>
      <c r="J89" s="359"/>
      <c r="Q89" s="195"/>
    </row>
    <row r="90" spans="1:17" s="19" customFormat="1" ht="12.75">
      <c r="A90" s="174"/>
      <c r="B90" s="175"/>
      <c r="C90" s="175"/>
      <c r="D90" s="70"/>
      <c r="E90" s="176"/>
      <c r="F90" s="177"/>
      <c r="G90" s="175"/>
      <c r="H90" s="178" t="s">
        <v>25</v>
      </c>
      <c r="I90" s="179">
        <f>SUM(I73:I89)/2</f>
        <v>40867.17999999999</v>
      </c>
      <c r="J90" s="359"/>
      <c r="Q90" s="195"/>
    </row>
    <row r="91" spans="1:17" s="19" customFormat="1" ht="12.75">
      <c r="A91" s="180"/>
      <c r="B91" s="181"/>
      <c r="C91" s="181"/>
      <c r="D91" s="182"/>
      <c r="E91" s="183"/>
      <c r="F91" s="184"/>
      <c r="G91" s="181"/>
      <c r="H91" s="185"/>
      <c r="I91" s="186"/>
      <c r="Q91" s="195"/>
    </row>
    <row r="92" spans="1:17" s="19" customFormat="1" ht="12.75">
      <c r="A92" s="17">
        <v>5</v>
      </c>
      <c r="B92" s="62" t="s">
        <v>249</v>
      </c>
      <c r="C92" s="70"/>
      <c r="D92" s="70"/>
      <c r="E92" s="111"/>
      <c r="F92" s="86"/>
      <c r="G92" s="63"/>
      <c r="H92" s="63"/>
      <c r="I92" s="64"/>
      <c r="Q92" s="195"/>
    </row>
    <row r="93" spans="1:17" s="19" customFormat="1" ht="12.75">
      <c r="A93" s="14" t="s">
        <v>243</v>
      </c>
      <c r="B93" s="61" t="s">
        <v>293</v>
      </c>
      <c r="C93" s="71"/>
      <c r="D93" s="71"/>
      <c r="E93" s="136"/>
      <c r="F93" s="87"/>
      <c r="G93" s="65"/>
      <c r="H93" s="65"/>
      <c r="I93" s="66"/>
      <c r="Q93" s="195"/>
    </row>
    <row r="94" spans="1:17" s="4" customFormat="1" ht="22.5">
      <c r="A94" s="20" t="s">
        <v>245</v>
      </c>
      <c r="B94" s="130" t="s">
        <v>33</v>
      </c>
      <c r="C94" s="8">
        <v>98557</v>
      </c>
      <c r="D94" s="72" t="s">
        <v>85</v>
      </c>
      <c r="E94" s="8" t="s">
        <v>44</v>
      </c>
      <c r="F94" s="88">
        <v>31.32</v>
      </c>
      <c r="G94" s="15">
        <v>30.35</v>
      </c>
      <c r="H94" s="15">
        <f>ROUND(G94*(1+$K$8),2)</f>
        <v>22.76</v>
      </c>
      <c r="I94" s="16">
        <f>ROUND(H94*F94,2)</f>
        <v>712.84</v>
      </c>
      <c r="Q94" s="195"/>
    </row>
    <row r="95" spans="1:17" s="19" customFormat="1" ht="12.75">
      <c r="A95" s="67"/>
      <c r="B95" s="68"/>
      <c r="C95" s="68"/>
      <c r="D95" s="73"/>
      <c r="E95" s="137"/>
      <c r="F95" s="89"/>
      <c r="G95" s="68"/>
      <c r="H95" s="69" t="s">
        <v>172</v>
      </c>
      <c r="I95" s="18">
        <f>SUM(I93:I94)</f>
        <v>712.84</v>
      </c>
      <c r="J95" s="359"/>
      <c r="Q95" s="195"/>
    </row>
    <row r="96" spans="1:17" s="19" customFormat="1" ht="12.75">
      <c r="A96" s="14" t="s">
        <v>246</v>
      </c>
      <c r="B96" s="61" t="s">
        <v>294</v>
      </c>
      <c r="C96" s="71"/>
      <c r="D96" s="71"/>
      <c r="E96" s="136"/>
      <c r="F96" s="87"/>
      <c r="G96" s="65"/>
      <c r="H96" s="65"/>
      <c r="I96" s="66"/>
      <c r="Q96" s="195"/>
    </row>
    <row r="97" spans="1:17" s="4" customFormat="1" ht="22.5">
      <c r="A97" s="20" t="s">
        <v>248</v>
      </c>
      <c r="B97" s="130" t="s">
        <v>33</v>
      </c>
      <c r="C97" s="8">
        <v>98560</v>
      </c>
      <c r="D97" s="72" t="s">
        <v>83</v>
      </c>
      <c r="E97" s="8" t="s">
        <v>44</v>
      </c>
      <c r="F97" s="88">
        <v>44.760000000000005</v>
      </c>
      <c r="G97" s="15">
        <v>38.56</v>
      </c>
      <c r="H97" s="15">
        <f>ROUND(G97*(1+$K$8),2)</f>
        <v>28.92</v>
      </c>
      <c r="I97" s="16">
        <f>ROUND(H97*F97,2)</f>
        <v>1294.46</v>
      </c>
      <c r="Q97" s="195"/>
    </row>
    <row r="98" spans="1:17" s="4" customFormat="1" ht="22.5">
      <c r="A98" s="20" t="s">
        <v>325</v>
      </c>
      <c r="B98" s="130" t="s">
        <v>33</v>
      </c>
      <c r="C98" s="8">
        <v>98561</v>
      </c>
      <c r="D98" s="72" t="s">
        <v>84</v>
      </c>
      <c r="E98" s="8" t="s">
        <v>44</v>
      </c>
      <c r="F98" s="88">
        <v>26.2</v>
      </c>
      <c r="G98" s="15">
        <v>34.02</v>
      </c>
      <c r="H98" s="15">
        <f>ROUND(G98*(1+$K$8),2)</f>
        <v>25.52</v>
      </c>
      <c r="I98" s="16">
        <f>ROUND(H98*F98,2)</f>
        <v>668.62</v>
      </c>
      <c r="Q98" s="195"/>
    </row>
    <row r="99" spans="1:17" s="19" customFormat="1" ht="12.75">
      <c r="A99" s="67"/>
      <c r="B99" s="68"/>
      <c r="C99" s="68"/>
      <c r="D99" s="73"/>
      <c r="E99" s="137"/>
      <c r="F99" s="89"/>
      <c r="G99" s="68"/>
      <c r="H99" s="69" t="s">
        <v>172</v>
      </c>
      <c r="I99" s="18">
        <f>SUM(I96:I98)</f>
        <v>1963.08</v>
      </c>
      <c r="J99" s="359"/>
      <c r="Q99" s="195"/>
    </row>
    <row r="100" spans="1:17" s="19" customFormat="1" ht="12.75">
      <c r="A100" s="174"/>
      <c r="B100" s="175"/>
      <c r="C100" s="175"/>
      <c r="D100" s="70"/>
      <c r="E100" s="176"/>
      <c r="F100" s="177"/>
      <c r="G100" s="175"/>
      <c r="H100" s="178" t="s">
        <v>25</v>
      </c>
      <c r="I100" s="179">
        <f>SUM(I92:I99)/2</f>
        <v>2675.92</v>
      </c>
      <c r="J100" s="359"/>
      <c r="Q100" s="195"/>
    </row>
    <row r="101" spans="1:17" s="19" customFormat="1" ht="12.75">
      <c r="A101" s="180"/>
      <c r="B101" s="181"/>
      <c r="C101" s="181"/>
      <c r="D101" s="182"/>
      <c r="E101" s="183"/>
      <c r="F101" s="184"/>
      <c r="G101" s="181"/>
      <c r="H101" s="185"/>
      <c r="I101" s="186"/>
      <c r="Q101" s="195"/>
    </row>
    <row r="102" spans="1:17" s="19" customFormat="1" ht="12.75">
      <c r="A102" s="17">
        <v>6</v>
      </c>
      <c r="B102" s="62" t="s">
        <v>257</v>
      </c>
      <c r="C102" s="70"/>
      <c r="D102" s="70"/>
      <c r="E102" s="111"/>
      <c r="F102" s="86"/>
      <c r="G102" s="63"/>
      <c r="H102" s="63"/>
      <c r="I102" s="64"/>
      <c r="Q102" s="195"/>
    </row>
    <row r="103" spans="1:17" s="19" customFormat="1" ht="12.75">
      <c r="A103" s="14" t="s">
        <v>173</v>
      </c>
      <c r="B103" s="61" t="s">
        <v>258</v>
      </c>
      <c r="C103" s="71"/>
      <c r="D103" s="71"/>
      <c r="E103" s="136"/>
      <c r="F103" s="87"/>
      <c r="G103" s="65"/>
      <c r="H103" s="65"/>
      <c r="I103" s="66"/>
      <c r="Q103" s="195"/>
    </row>
    <row r="104" spans="1:17" s="4" customFormat="1" ht="56.25">
      <c r="A104" s="20" t="s">
        <v>250</v>
      </c>
      <c r="B104" s="130" t="s">
        <v>33</v>
      </c>
      <c r="C104" s="8">
        <v>91313</v>
      </c>
      <c r="D104" s="72" t="s">
        <v>54</v>
      </c>
      <c r="E104" s="8" t="s">
        <v>42</v>
      </c>
      <c r="F104" s="88">
        <v>5</v>
      </c>
      <c r="G104" s="15">
        <v>669.63</v>
      </c>
      <c r="H104" s="15">
        <f>ROUND(G104*(1+$K$8),2)</f>
        <v>502.22</v>
      </c>
      <c r="I104" s="16">
        <f>ROUND(H104*F104,2)</f>
        <v>2511.1</v>
      </c>
      <c r="Q104" s="195"/>
    </row>
    <row r="105" spans="1:17" s="4" customFormat="1" ht="56.25">
      <c r="A105" s="20" t="s">
        <v>334</v>
      </c>
      <c r="B105" s="130" t="s">
        <v>33</v>
      </c>
      <c r="C105" s="8">
        <v>91314</v>
      </c>
      <c r="D105" s="72" t="s">
        <v>55</v>
      </c>
      <c r="E105" s="8" t="s">
        <v>42</v>
      </c>
      <c r="F105" s="88">
        <v>4</v>
      </c>
      <c r="G105" s="15">
        <v>687.6</v>
      </c>
      <c r="H105" s="15">
        <f>ROUND(G105*(1+$K$8),2)</f>
        <v>515.7</v>
      </c>
      <c r="I105" s="16">
        <f>ROUND(H105*F105,2)</f>
        <v>2062.8</v>
      </c>
      <c r="Q105" s="195"/>
    </row>
    <row r="106" spans="1:17" s="4" customFormat="1" ht="22.5">
      <c r="A106" s="20" t="s">
        <v>335</v>
      </c>
      <c r="B106" s="130" t="s">
        <v>33</v>
      </c>
      <c r="C106" s="8">
        <v>91287</v>
      </c>
      <c r="D106" s="72" t="s">
        <v>53</v>
      </c>
      <c r="E106" s="8" t="s">
        <v>42</v>
      </c>
      <c r="F106" s="88">
        <v>9</v>
      </c>
      <c r="G106" s="15">
        <v>178.9</v>
      </c>
      <c r="H106" s="15">
        <f>ROUND(G106*(1+$K$8),2)</f>
        <v>134.18</v>
      </c>
      <c r="I106" s="16">
        <f>ROUND(H106*F106,2)</f>
        <v>1207.62</v>
      </c>
      <c r="Q106" s="195"/>
    </row>
    <row r="107" spans="1:17" s="4" customFormat="1" ht="33.75">
      <c r="A107" s="20" t="s">
        <v>336</v>
      </c>
      <c r="B107" s="130" t="s">
        <v>33</v>
      </c>
      <c r="C107" s="8">
        <v>90825</v>
      </c>
      <c r="D107" s="72" t="s">
        <v>52</v>
      </c>
      <c r="E107" s="8" t="s">
        <v>42</v>
      </c>
      <c r="F107" s="88">
        <v>2</v>
      </c>
      <c r="G107" s="15">
        <v>342.86</v>
      </c>
      <c r="H107" s="15">
        <f>ROUND(G107*(1+$K$8),2)</f>
        <v>257.15</v>
      </c>
      <c r="I107" s="16">
        <f>ROUND(H107*F107,2)</f>
        <v>514.3</v>
      </c>
      <c r="Q107" s="195"/>
    </row>
    <row r="108" spans="1:17" s="19" customFormat="1" ht="12.75">
      <c r="A108" s="67"/>
      <c r="B108" s="68"/>
      <c r="C108" s="68"/>
      <c r="D108" s="73"/>
      <c r="E108" s="137"/>
      <c r="F108" s="89"/>
      <c r="G108" s="68"/>
      <c r="H108" s="69" t="s">
        <v>172</v>
      </c>
      <c r="I108" s="18">
        <f>SUM(I103:I107)</f>
        <v>6295.82</v>
      </c>
      <c r="J108" s="359"/>
      <c r="Q108" s="195"/>
    </row>
    <row r="109" spans="1:17" s="19" customFormat="1" ht="12.75">
      <c r="A109" s="14" t="s">
        <v>174</v>
      </c>
      <c r="B109" s="61" t="s">
        <v>261</v>
      </c>
      <c r="C109" s="71"/>
      <c r="D109" s="71"/>
      <c r="E109" s="136"/>
      <c r="F109" s="87"/>
      <c r="G109" s="65"/>
      <c r="H109" s="65"/>
      <c r="I109" s="66"/>
      <c r="Q109" s="195"/>
    </row>
    <row r="110" spans="1:17" s="4" customFormat="1" ht="45">
      <c r="A110" s="20" t="s">
        <v>251</v>
      </c>
      <c r="B110" s="130" t="s">
        <v>33</v>
      </c>
      <c r="C110" s="8">
        <v>100668</v>
      </c>
      <c r="D110" s="72" t="s">
        <v>57</v>
      </c>
      <c r="E110" s="8" t="s">
        <v>44</v>
      </c>
      <c r="F110" s="88">
        <v>4.2</v>
      </c>
      <c r="G110" s="15">
        <v>751.26</v>
      </c>
      <c r="H110" s="15">
        <f>ROUND(G110*(1+$K$8),2)</f>
        <v>563.45</v>
      </c>
      <c r="I110" s="16">
        <f>ROUND(H110*F110,2)</f>
        <v>2366.49</v>
      </c>
      <c r="Q110" s="195"/>
    </row>
    <row r="111" spans="1:17" s="4" customFormat="1" ht="56.25">
      <c r="A111" s="20" t="s">
        <v>326</v>
      </c>
      <c r="B111" s="130" t="s">
        <v>33</v>
      </c>
      <c r="C111" s="8">
        <v>100666</v>
      </c>
      <c r="D111" s="72" t="s">
        <v>56</v>
      </c>
      <c r="E111" s="8" t="s">
        <v>44</v>
      </c>
      <c r="F111" s="88">
        <v>5.9399999999999995</v>
      </c>
      <c r="G111" s="15">
        <v>364.97</v>
      </c>
      <c r="H111" s="15">
        <f>ROUND(G111*(1+$K$8),2)</f>
        <v>273.73</v>
      </c>
      <c r="I111" s="16">
        <f>ROUND(H111*F111,2)</f>
        <v>1625.96</v>
      </c>
      <c r="Q111" s="195"/>
    </row>
    <row r="112" spans="1:17" s="4" customFormat="1" ht="18">
      <c r="A112" s="20" t="s">
        <v>327</v>
      </c>
      <c r="B112" s="130" t="s">
        <v>33</v>
      </c>
      <c r="C112" s="8">
        <v>72116</v>
      </c>
      <c r="D112" s="72" t="s">
        <v>58</v>
      </c>
      <c r="E112" s="8" t="s">
        <v>44</v>
      </c>
      <c r="F112" s="88">
        <v>10.14</v>
      </c>
      <c r="G112" s="15">
        <v>108.57</v>
      </c>
      <c r="H112" s="15">
        <f>ROUND(G112*(1+$K$8),2)</f>
        <v>81.43</v>
      </c>
      <c r="I112" s="16">
        <f>ROUND(H112*F112,2)</f>
        <v>825.7</v>
      </c>
      <c r="Q112" s="195"/>
    </row>
    <row r="113" spans="1:17" s="19" customFormat="1" ht="12.75">
      <c r="A113" s="67"/>
      <c r="B113" s="68"/>
      <c r="C113" s="68"/>
      <c r="D113" s="73"/>
      <c r="E113" s="137"/>
      <c r="F113" s="89"/>
      <c r="G113" s="68"/>
      <c r="H113" s="69" t="s">
        <v>172</v>
      </c>
      <c r="I113" s="18">
        <f>SUM(I109:I112)</f>
        <v>4818.15</v>
      </c>
      <c r="J113" s="359"/>
      <c r="Q113" s="195"/>
    </row>
    <row r="114" spans="1:17" s="19" customFormat="1" ht="12.75">
      <c r="A114" s="14" t="s">
        <v>175</v>
      </c>
      <c r="B114" s="61" t="s">
        <v>262</v>
      </c>
      <c r="C114" s="71"/>
      <c r="D114" s="71"/>
      <c r="E114" s="136"/>
      <c r="F114" s="87"/>
      <c r="G114" s="65"/>
      <c r="H114" s="65"/>
      <c r="I114" s="66"/>
      <c r="Q114" s="195"/>
    </row>
    <row r="115" spans="1:17" s="4" customFormat="1" ht="33.75">
      <c r="A115" s="20" t="s">
        <v>328</v>
      </c>
      <c r="B115" s="130" t="s">
        <v>190</v>
      </c>
      <c r="C115" s="8" t="s">
        <v>362</v>
      </c>
      <c r="D115" s="72" t="s">
        <v>467</v>
      </c>
      <c r="E115" s="8" t="s">
        <v>41</v>
      </c>
      <c r="F115" s="88">
        <v>25.5</v>
      </c>
      <c r="G115" s="15">
        <v>220</v>
      </c>
      <c r="H115" s="15">
        <f>ROUND(G115*(1+$K$8),2)</f>
        <v>165</v>
      </c>
      <c r="I115" s="16">
        <f>ROUND(H115*F115,2)</f>
        <v>4207.5</v>
      </c>
      <c r="Q115" s="195"/>
    </row>
    <row r="116" spans="1:17" s="19" customFormat="1" ht="12.75">
      <c r="A116" s="67"/>
      <c r="B116" s="68"/>
      <c r="C116" s="68"/>
      <c r="D116" s="73"/>
      <c r="E116" s="137"/>
      <c r="F116" s="89"/>
      <c r="G116" s="68"/>
      <c r="H116" s="69" t="s">
        <v>172</v>
      </c>
      <c r="I116" s="18">
        <f>SUM(I114:I115)</f>
        <v>4207.5</v>
      </c>
      <c r="J116" s="359"/>
      <c r="Q116" s="195"/>
    </row>
    <row r="117" spans="1:17" s="19" customFormat="1" ht="12.75">
      <c r="A117" s="174"/>
      <c r="B117" s="175"/>
      <c r="C117" s="175"/>
      <c r="D117" s="70"/>
      <c r="E117" s="176"/>
      <c r="F117" s="177"/>
      <c r="G117" s="175"/>
      <c r="H117" s="178" t="s">
        <v>25</v>
      </c>
      <c r="I117" s="179">
        <f>SUM(I102:I116)/2</f>
        <v>15321.470000000001</v>
      </c>
      <c r="J117" s="359"/>
      <c r="Q117" s="195"/>
    </row>
    <row r="118" spans="1:17" s="19" customFormat="1" ht="12.75">
      <c r="A118" s="180"/>
      <c r="B118" s="181"/>
      <c r="C118" s="181"/>
      <c r="D118" s="182"/>
      <c r="E118" s="183"/>
      <c r="F118" s="184"/>
      <c r="G118" s="181"/>
      <c r="H118" s="185"/>
      <c r="I118" s="186"/>
      <c r="Q118" s="195"/>
    </row>
    <row r="119" spans="1:17" s="19" customFormat="1" ht="12.75">
      <c r="A119" s="17">
        <v>7</v>
      </c>
      <c r="B119" s="62" t="s">
        <v>252</v>
      </c>
      <c r="C119" s="70"/>
      <c r="D119" s="70"/>
      <c r="E119" s="111"/>
      <c r="F119" s="86"/>
      <c r="G119" s="63"/>
      <c r="H119" s="63"/>
      <c r="I119" s="64"/>
      <c r="Q119" s="195"/>
    </row>
    <row r="120" spans="1:17" s="19" customFormat="1" ht="12.75">
      <c r="A120" s="14" t="s">
        <v>255</v>
      </c>
      <c r="B120" s="61" t="s">
        <v>253</v>
      </c>
      <c r="C120" s="71"/>
      <c r="D120" s="71"/>
      <c r="E120" s="136"/>
      <c r="F120" s="87"/>
      <c r="G120" s="65"/>
      <c r="H120" s="65"/>
      <c r="I120" s="66"/>
      <c r="Q120" s="195"/>
    </row>
    <row r="121" spans="1:17" s="4" customFormat="1" ht="22.5">
      <c r="A121" s="20" t="s">
        <v>256</v>
      </c>
      <c r="B121" s="130" t="s">
        <v>33</v>
      </c>
      <c r="C121" s="8">
        <v>88476</v>
      </c>
      <c r="D121" s="72" t="s">
        <v>135</v>
      </c>
      <c r="E121" s="8" t="s">
        <v>44</v>
      </c>
      <c r="F121" s="88">
        <v>52.83</v>
      </c>
      <c r="G121" s="15">
        <v>15.63</v>
      </c>
      <c r="H121" s="15">
        <f>ROUND(G121*(1+$K$8),2)</f>
        <v>11.72</v>
      </c>
      <c r="I121" s="16">
        <f>ROUND(H121*F121,2)</f>
        <v>619.17</v>
      </c>
      <c r="Q121" s="195"/>
    </row>
    <row r="122" spans="1:17" s="4" customFormat="1" ht="33.75">
      <c r="A122" s="20" t="s">
        <v>338</v>
      </c>
      <c r="B122" s="130" t="s">
        <v>33</v>
      </c>
      <c r="C122" s="8">
        <v>93389</v>
      </c>
      <c r="D122" s="72" t="s">
        <v>132</v>
      </c>
      <c r="E122" s="8" t="s">
        <v>44</v>
      </c>
      <c r="F122" s="88">
        <v>20.25</v>
      </c>
      <c r="G122" s="15">
        <v>41.05</v>
      </c>
      <c r="H122" s="15">
        <f>ROUND(G122*(1+$K$8),2)</f>
        <v>30.79</v>
      </c>
      <c r="I122" s="16">
        <f>ROUND(H122*F122,2)</f>
        <v>623.5</v>
      </c>
      <c r="Q122" s="195"/>
    </row>
    <row r="123" spans="1:17" s="4" customFormat="1" ht="45">
      <c r="A123" s="20" t="s">
        <v>339</v>
      </c>
      <c r="B123" s="130" t="s">
        <v>33</v>
      </c>
      <c r="C123" s="8">
        <v>93390</v>
      </c>
      <c r="D123" s="72" t="s">
        <v>133</v>
      </c>
      <c r="E123" s="8" t="s">
        <v>44</v>
      </c>
      <c r="F123" s="88">
        <v>5</v>
      </c>
      <c r="G123" s="15">
        <v>34.77</v>
      </c>
      <c r="H123" s="15">
        <f>ROUND(G123*(1+$K$8),2)</f>
        <v>26.08</v>
      </c>
      <c r="I123" s="16">
        <f>ROUND(H123*F123,2)</f>
        <v>130.4</v>
      </c>
      <c r="Q123" s="195"/>
    </row>
    <row r="124" spans="1:17" s="4" customFormat="1" ht="33.75">
      <c r="A124" s="20" t="s">
        <v>340</v>
      </c>
      <c r="B124" s="130" t="s">
        <v>33</v>
      </c>
      <c r="C124" s="8">
        <v>93391</v>
      </c>
      <c r="D124" s="72" t="s">
        <v>134</v>
      </c>
      <c r="E124" s="8" t="s">
        <v>44</v>
      </c>
      <c r="F124" s="88">
        <v>55.36</v>
      </c>
      <c r="G124" s="15">
        <v>29.51</v>
      </c>
      <c r="H124" s="15">
        <f>ROUND(G124*(1+$K$8),2)</f>
        <v>22.13</v>
      </c>
      <c r="I124" s="16">
        <f>ROUND(H124*F124,2)</f>
        <v>1225.12</v>
      </c>
      <c r="Q124" s="195"/>
    </row>
    <row r="125" spans="1:17" s="19" customFormat="1" ht="12.75">
      <c r="A125" s="67"/>
      <c r="B125" s="68"/>
      <c r="C125" s="68"/>
      <c r="D125" s="73"/>
      <c r="E125" s="137"/>
      <c r="F125" s="89"/>
      <c r="G125" s="68"/>
      <c r="H125" s="69" t="s">
        <v>172</v>
      </c>
      <c r="I125" s="18">
        <f>SUM(I120:I124)</f>
        <v>2598.19</v>
      </c>
      <c r="J125" s="359"/>
      <c r="Q125" s="195"/>
    </row>
    <row r="126" spans="1:17" s="19" customFormat="1" ht="12.75">
      <c r="A126" s="14" t="s">
        <v>259</v>
      </c>
      <c r="B126" s="61" t="s">
        <v>254</v>
      </c>
      <c r="C126" s="71"/>
      <c r="D126" s="71"/>
      <c r="E126" s="136"/>
      <c r="F126" s="87"/>
      <c r="G126" s="65"/>
      <c r="H126" s="65"/>
      <c r="I126" s="66"/>
      <c r="Q126" s="195"/>
    </row>
    <row r="127" spans="1:17" s="4" customFormat="1" ht="33.75">
      <c r="A127" s="20" t="s">
        <v>260</v>
      </c>
      <c r="B127" s="130" t="s">
        <v>33</v>
      </c>
      <c r="C127" s="8">
        <v>87879</v>
      </c>
      <c r="D127" s="72" t="s">
        <v>136</v>
      </c>
      <c r="E127" s="8" t="s">
        <v>44</v>
      </c>
      <c r="F127" s="88">
        <v>461.96000000000004</v>
      </c>
      <c r="G127" s="15">
        <v>3.32</v>
      </c>
      <c r="H127" s="15">
        <f>ROUND(G127*(1+$K$8),2)</f>
        <v>2.49</v>
      </c>
      <c r="I127" s="16">
        <f>ROUND(H127*F127,2)</f>
        <v>1150.28</v>
      </c>
      <c r="Q127" s="195"/>
    </row>
    <row r="128" spans="1:17" s="4" customFormat="1" ht="56.25">
      <c r="A128" s="20" t="s">
        <v>364</v>
      </c>
      <c r="B128" s="130" t="s">
        <v>33</v>
      </c>
      <c r="C128" s="8">
        <v>87549</v>
      </c>
      <c r="D128" s="72" t="s">
        <v>137</v>
      </c>
      <c r="E128" s="8" t="s">
        <v>44</v>
      </c>
      <c r="F128" s="88">
        <v>474.51</v>
      </c>
      <c r="G128" s="15">
        <v>16.47</v>
      </c>
      <c r="H128" s="15">
        <f>ROUND(G128*(1+$K$8),2)</f>
        <v>12.35</v>
      </c>
      <c r="I128" s="16">
        <f>ROUND(H128*F128,2)</f>
        <v>5860.2</v>
      </c>
      <c r="Q128" s="195"/>
    </row>
    <row r="129" spans="1:17" s="4" customFormat="1" ht="56.25">
      <c r="A129" s="20" t="s">
        <v>365</v>
      </c>
      <c r="B129" s="130" t="s">
        <v>33</v>
      </c>
      <c r="C129" s="8">
        <v>99195</v>
      </c>
      <c r="D129" s="72" t="s">
        <v>138</v>
      </c>
      <c r="E129" s="8" t="s">
        <v>44</v>
      </c>
      <c r="F129" s="88">
        <v>461.96000000000004</v>
      </c>
      <c r="G129" s="15">
        <v>41.45</v>
      </c>
      <c r="H129" s="15">
        <f>ROUND(G129*(1+$K$8),2)</f>
        <v>31.09</v>
      </c>
      <c r="I129" s="16">
        <f>ROUND(H129*F129,2)</f>
        <v>14362.34</v>
      </c>
      <c r="Q129" s="195"/>
    </row>
    <row r="130" spans="1:17" s="4" customFormat="1" ht="22.5">
      <c r="A130" s="20" t="s">
        <v>446</v>
      </c>
      <c r="B130" s="130" t="s">
        <v>33</v>
      </c>
      <c r="C130" s="8">
        <v>98554</v>
      </c>
      <c r="D130" s="72" t="s">
        <v>198</v>
      </c>
      <c r="E130" s="8" t="s">
        <v>44</v>
      </c>
      <c r="F130" s="88">
        <v>152.41000000000003</v>
      </c>
      <c r="G130" s="15">
        <v>31.97</v>
      </c>
      <c r="H130" s="15">
        <f>ROUND(G130*(1+$K$8),2)</f>
        <v>23.98</v>
      </c>
      <c r="I130" s="16">
        <f>ROUND(H130*F130,2)</f>
        <v>3654.79</v>
      </c>
      <c r="Q130" s="195"/>
    </row>
    <row r="131" spans="1:17" s="19" customFormat="1" ht="12.75">
      <c r="A131" s="67"/>
      <c r="B131" s="68"/>
      <c r="C131" s="68"/>
      <c r="D131" s="73"/>
      <c r="E131" s="137"/>
      <c r="F131" s="89"/>
      <c r="G131" s="68"/>
      <c r="H131" s="69" t="s">
        <v>172</v>
      </c>
      <c r="I131" s="18">
        <f>SUM(I126:I130)</f>
        <v>25027.61</v>
      </c>
      <c r="J131" s="359"/>
      <c r="Q131" s="195"/>
    </row>
    <row r="132" spans="1:17" s="19" customFormat="1" ht="12.75">
      <c r="A132" s="174"/>
      <c r="B132" s="175"/>
      <c r="C132" s="175"/>
      <c r="D132" s="70"/>
      <c r="E132" s="176"/>
      <c r="F132" s="177"/>
      <c r="G132" s="175"/>
      <c r="H132" s="178" t="s">
        <v>25</v>
      </c>
      <c r="I132" s="179">
        <f>SUM(I119:I131)/2</f>
        <v>27625.800000000003</v>
      </c>
      <c r="J132" s="359"/>
      <c r="Q132" s="195"/>
    </row>
    <row r="133" spans="1:17" s="19" customFormat="1" ht="12.75">
      <c r="A133" s="180"/>
      <c r="B133" s="181"/>
      <c r="C133" s="181"/>
      <c r="D133" s="182"/>
      <c r="E133" s="183"/>
      <c r="F133" s="184"/>
      <c r="G133" s="181"/>
      <c r="H133" s="185"/>
      <c r="I133" s="186"/>
      <c r="Q133" s="195"/>
    </row>
    <row r="134" spans="1:17" s="19" customFormat="1" ht="12.75">
      <c r="A134" s="17">
        <v>8</v>
      </c>
      <c r="B134" s="62" t="s">
        <v>217</v>
      </c>
      <c r="C134" s="70"/>
      <c r="D134" s="70"/>
      <c r="E134" s="111"/>
      <c r="F134" s="86"/>
      <c r="G134" s="63"/>
      <c r="H134" s="63"/>
      <c r="I134" s="64"/>
      <c r="Q134" s="195"/>
    </row>
    <row r="135" spans="1:17" s="19" customFormat="1" ht="12.75">
      <c r="A135" s="14" t="s">
        <v>378</v>
      </c>
      <c r="B135" s="61" t="s">
        <v>288</v>
      </c>
      <c r="C135" s="71"/>
      <c r="D135" s="71"/>
      <c r="E135" s="136"/>
      <c r="F135" s="87"/>
      <c r="G135" s="65"/>
      <c r="H135" s="65"/>
      <c r="I135" s="66"/>
      <c r="Q135" s="195"/>
    </row>
    <row r="136" spans="1:17" s="4" customFormat="1" ht="45">
      <c r="A136" s="20" t="s">
        <v>379</v>
      </c>
      <c r="B136" s="130" t="s">
        <v>33</v>
      </c>
      <c r="C136" s="8">
        <v>97741</v>
      </c>
      <c r="D136" s="72" t="s">
        <v>120</v>
      </c>
      <c r="E136" s="8" t="s">
        <v>42</v>
      </c>
      <c r="F136" s="88">
        <v>1</v>
      </c>
      <c r="G136" s="15">
        <v>126.76</v>
      </c>
      <c r="H136" s="15">
        <f aca="true" t="shared" si="8" ref="H136:H145">ROUND(G136*(1+$K$8),2)</f>
        <v>95.07</v>
      </c>
      <c r="I136" s="16">
        <f aca="true" t="shared" si="9" ref="I136:I145">ROUND(H136*F136,2)</f>
        <v>95.07</v>
      </c>
      <c r="Q136" s="195"/>
    </row>
    <row r="137" spans="1:17" s="4" customFormat="1" ht="33.75">
      <c r="A137" s="20" t="s">
        <v>392</v>
      </c>
      <c r="B137" s="130" t="s">
        <v>33</v>
      </c>
      <c r="C137" s="8">
        <v>95676</v>
      </c>
      <c r="D137" s="72" t="s">
        <v>119</v>
      </c>
      <c r="E137" s="8" t="s">
        <v>42</v>
      </c>
      <c r="F137" s="88">
        <v>1</v>
      </c>
      <c r="G137" s="15">
        <v>74.36</v>
      </c>
      <c r="H137" s="15">
        <f t="shared" si="8"/>
        <v>55.77</v>
      </c>
      <c r="I137" s="16">
        <f t="shared" si="9"/>
        <v>55.77</v>
      </c>
      <c r="Q137" s="195"/>
    </row>
    <row r="138" spans="1:17" s="4" customFormat="1" ht="22.5">
      <c r="A138" s="20" t="s">
        <v>393</v>
      </c>
      <c r="B138" s="130" t="s">
        <v>33</v>
      </c>
      <c r="C138" s="8">
        <v>95675</v>
      </c>
      <c r="D138" s="72" t="s">
        <v>118</v>
      </c>
      <c r="E138" s="8" t="s">
        <v>42</v>
      </c>
      <c r="F138" s="88">
        <v>1</v>
      </c>
      <c r="G138" s="15">
        <v>180.52</v>
      </c>
      <c r="H138" s="15">
        <f t="shared" si="8"/>
        <v>135.39</v>
      </c>
      <c r="I138" s="16">
        <f t="shared" si="9"/>
        <v>135.39</v>
      </c>
      <c r="Q138" s="195"/>
    </row>
    <row r="139" spans="1:17" s="4" customFormat="1" ht="18">
      <c r="A139" s="20" t="s">
        <v>394</v>
      </c>
      <c r="B139" s="130" t="s">
        <v>33</v>
      </c>
      <c r="C139" s="8">
        <v>88503</v>
      </c>
      <c r="D139" s="72" t="s">
        <v>112</v>
      </c>
      <c r="E139" s="8" t="s">
        <v>42</v>
      </c>
      <c r="F139" s="88">
        <v>1</v>
      </c>
      <c r="G139" s="15">
        <v>705.73</v>
      </c>
      <c r="H139" s="15">
        <f t="shared" si="8"/>
        <v>529.3</v>
      </c>
      <c r="I139" s="16">
        <f t="shared" si="9"/>
        <v>529.3</v>
      </c>
      <c r="Q139" s="195"/>
    </row>
    <row r="140" spans="1:17" s="4" customFormat="1" ht="33.75">
      <c r="A140" s="20" t="s">
        <v>395</v>
      </c>
      <c r="B140" s="130" t="s">
        <v>33</v>
      </c>
      <c r="C140" s="8">
        <v>89402</v>
      </c>
      <c r="D140" s="72" t="s">
        <v>99</v>
      </c>
      <c r="E140" s="8" t="s">
        <v>41</v>
      </c>
      <c r="F140" s="88">
        <v>65.95</v>
      </c>
      <c r="G140" s="15">
        <v>7.25</v>
      </c>
      <c r="H140" s="15">
        <f t="shared" si="8"/>
        <v>5.44</v>
      </c>
      <c r="I140" s="16">
        <f t="shared" si="9"/>
        <v>358.77</v>
      </c>
      <c r="Q140" s="195"/>
    </row>
    <row r="141" spans="1:17" s="4" customFormat="1" ht="33.75">
      <c r="A141" s="20" t="s">
        <v>396</v>
      </c>
      <c r="B141" s="130" t="s">
        <v>33</v>
      </c>
      <c r="C141" s="8">
        <v>89440</v>
      </c>
      <c r="D141" s="72" t="s">
        <v>104</v>
      </c>
      <c r="E141" s="8" t="s">
        <v>42</v>
      </c>
      <c r="F141" s="88">
        <v>10</v>
      </c>
      <c r="G141" s="15">
        <v>6.95</v>
      </c>
      <c r="H141" s="15">
        <f t="shared" si="8"/>
        <v>5.21</v>
      </c>
      <c r="I141" s="16">
        <f t="shared" si="9"/>
        <v>52.1</v>
      </c>
      <c r="Q141" s="195"/>
    </row>
    <row r="142" spans="1:17" s="4" customFormat="1" ht="33.75">
      <c r="A142" s="20" t="s">
        <v>397</v>
      </c>
      <c r="B142" s="130" t="s">
        <v>33</v>
      </c>
      <c r="C142" s="8">
        <v>89408</v>
      </c>
      <c r="D142" s="72" t="s">
        <v>103</v>
      </c>
      <c r="E142" s="8" t="s">
        <v>42</v>
      </c>
      <c r="F142" s="88">
        <v>21</v>
      </c>
      <c r="G142" s="15">
        <v>4.96</v>
      </c>
      <c r="H142" s="15">
        <f t="shared" si="8"/>
        <v>3.72</v>
      </c>
      <c r="I142" s="16">
        <f t="shared" si="9"/>
        <v>78.12</v>
      </c>
      <c r="Q142" s="195"/>
    </row>
    <row r="143" spans="1:17" s="4" customFormat="1" ht="45">
      <c r="A143" s="20" t="s">
        <v>398</v>
      </c>
      <c r="B143" s="130" t="s">
        <v>33</v>
      </c>
      <c r="C143" s="8">
        <v>94489</v>
      </c>
      <c r="D143" s="72" t="s">
        <v>116</v>
      </c>
      <c r="E143" s="8" t="s">
        <v>42</v>
      </c>
      <c r="F143" s="88">
        <v>5</v>
      </c>
      <c r="G143" s="15">
        <v>18.57</v>
      </c>
      <c r="H143" s="15">
        <f t="shared" si="8"/>
        <v>13.93</v>
      </c>
      <c r="I143" s="16">
        <f t="shared" si="9"/>
        <v>69.65</v>
      </c>
      <c r="Q143" s="195"/>
    </row>
    <row r="144" spans="1:17" s="4" customFormat="1" ht="56.25">
      <c r="A144" s="20" t="s">
        <v>399</v>
      </c>
      <c r="B144" s="130" t="s">
        <v>33</v>
      </c>
      <c r="C144" s="8">
        <v>94792</v>
      </c>
      <c r="D144" s="72" t="s">
        <v>117</v>
      </c>
      <c r="E144" s="8" t="s">
        <v>42</v>
      </c>
      <c r="F144" s="88">
        <v>7</v>
      </c>
      <c r="G144" s="15">
        <v>107.84</v>
      </c>
      <c r="H144" s="15">
        <f t="shared" si="8"/>
        <v>80.88</v>
      </c>
      <c r="I144" s="16">
        <f t="shared" si="9"/>
        <v>566.16</v>
      </c>
      <c r="Q144" s="195"/>
    </row>
    <row r="145" spans="1:17" s="4" customFormat="1" ht="33.75">
      <c r="A145" s="20" t="s">
        <v>400</v>
      </c>
      <c r="B145" s="130" t="s">
        <v>33</v>
      </c>
      <c r="C145" s="8">
        <v>89985</v>
      </c>
      <c r="D145" s="72" t="s">
        <v>115</v>
      </c>
      <c r="E145" s="8" t="s">
        <v>42</v>
      </c>
      <c r="F145" s="88">
        <v>2</v>
      </c>
      <c r="G145" s="15">
        <v>69.8</v>
      </c>
      <c r="H145" s="15">
        <f t="shared" si="8"/>
        <v>52.35</v>
      </c>
      <c r="I145" s="16">
        <f t="shared" si="9"/>
        <v>104.7</v>
      </c>
      <c r="Q145" s="195"/>
    </row>
    <row r="146" spans="1:17" s="19" customFormat="1" ht="12.75">
      <c r="A146" s="67"/>
      <c r="B146" s="68"/>
      <c r="C146" s="68"/>
      <c r="D146" s="73"/>
      <c r="E146" s="137"/>
      <c r="F146" s="89"/>
      <c r="G146" s="68"/>
      <c r="H146" s="69" t="s">
        <v>172</v>
      </c>
      <c r="I146" s="18">
        <f>SUM(I135:I145)</f>
        <v>2045.03</v>
      </c>
      <c r="J146" s="359"/>
      <c r="Q146" s="195"/>
    </row>
    <row r="147" spans="1:17" s="19" customFormat="1" ht="12.75">
      <c r="A147" s="14" t="s">
        <v>409</v>
      </c>
      <c r="B147" s="61" t="s">
        <v>289</v>
      </c>
      <c r="C147" s="71"/>
      <c r="D147" s="71"/>
      <c r="E147" s="136"/>
      <c r="F147" s="87"/>
      <c r="G147" s="65"/>
      <c r="H147" s="65"/>
      <c r="I147" s="66"/>
      <c r="Q147" s="195"/>
    </row>
    <row r="148" spans="1:17" s="4" customFormat="1" ht="33.75">
      <c r="A148" s="20" t="s">
        <v>410</v>
      </c>
      <c r="B148" s="130" t="s">
        <v>33</v>
      </c>
      <c r="C148" s="8">
        <v>89714</v>
      </c>
      <c r="D148" s="72" t="s">
        <v>102</v>
      </c>
      <c r="E148" s="8" t="s">
        <v>41</v>
      </c>
      <c r="F148" s="88">
        <v>38.2</v>
      </c>
      <c r="G148" s="15">
        <v>44.22</v>
      </c>
      <c r="H148" s="15">
        <f aca="true" t="shared" si="10" ref="H148:H156">ROUND(G148*(1+$K$8),2)</f>
        <v>33.17</v>
      </c>
      <c r="I148" s="16">
        <f aca="true" t="shared" si="11" ref="I148:I156">ROUND(H148*F148,2)</f>
        <v>1267.09</v>
      </c>
      <c r="Q148" s="195"/>
    </row>
    <row r="149" spans="1:17" s="4" customFormat="1" ht="33.75">
      <c r="A149" s="20" t="s">
        <v>411</v>
      </c>
      <c r="B149" s="130" t="s">
        <v>33</v>
      </c>
      <c r="C149" s="8">
        <v>89712</v>
      </c>
      <c r="D149" s="72" t="s">
        <v>101</v>
      </c>
      <c r="E149" s="8" t="s">
        <v>41</v>
      </c>
      <c r="F149" s="88">
        <v>13.7</v>
      </c>
      <c r="G149" s="15">
        <v>22.46</v>
      </c>
      <c r="H149" s="15">
        <f t="shared" si="10"/>
        <v>16.85</v>
      </c>
      <c r="I149" s="16">
        <f t="shared" si="11"/>
        <v>230.85</v>
      </c>
      <c r="Q149" s="195"/>
    </row>
    <row r="150" spans="1:17" s="4" customFormat="1" ht="33.75">
      <c r="A150" s="20" t="s">
        <v>412</v>
      </c>
      <c r="B150" s="130" t="s">
        <v>33</v>
      </c>
      <c r="C150" s="8">
        <v>89746</v>
      </c>
      <c r="D150" s="72" t="s">
        <v>107</v>
      </c>
      <c r="E150" s="8" t="s">
        <v>42</v>
      </c>
      <c r="F150" s="88">
        <v>3</v>
      </c>
      <c r="G150" s="15">
        <v>18.23</v>
      </c>
      <c r="H150" s="15">
        <f t="shared" si="10"/>
        <v>13.67</v>
      </c>
      <c r="I150" s="16">
        <f t="shared" si="11"/>
        <v>41.01</v>
      </c>
      <c r="Q150" s="195"/>
    </row>
    <row r="151" spans="1:17" s="4" customFormat="1" ht="33.75">
      <c r="A151" s="20" t="s">
        <v>413</v>
      </c>
      <c r="B151" s="130" t="s">
        <v>33</v>
      </c>
      <c r="C151" s="8">
        <v>89732</v>
      </c>
      <c r="D151" s="72" t="s">
        <v>106</v>
      </c>
      <c r="E151" s="8" t="s">
        <v>42</v>
      </c>
      <c r="F151" s="88">
        <v>1</v>
      </c>
      <c r="G151" s="15">
        <v>8.84</v>
      </c>
      <c r="H151" s="15">
        <f t="shared" si="10"/>
        <v>6.63</v>
      </c>
      <c r="I151" s="16">
        <f t="shared" si="11"/>
        <v>6.63</v>
      </c>
      <c r="Q151" s="195"/>
    </row>
    <row r="152" spans="1:17" s="4" customFormat="1" ht="33.75">
      <c r="A152" s="20" t="s">
        <v>414</v>
      </c>
      <c r="B152" s="130" t="s">
        <v>33</v>
      </c>
      <c r="C152" s="8">
        <v>89796</v>
      </c>
      <c r="D152" s="72" t="s">
        <v>108</v>
      </c>
      <c r="E152" s="8" t="s">
        <v>42</v>
      </c>
      <c r="F152" s="88">
        <v>3</v>
      </c>
      <c r="G152" s="15">
        <v>29.21</v>
      </c>
      <c r="H152" s="15">
        <f t="shared" si="10"/>
        <v>21.91</v>
      </c>
      <c r="I152" s="16">
        <f t="shared" si="11"/>
        <v>65.73</v>
      </c>
      <c r="Q152" s="195"/>
    </row>
    <row r="153" spans="1:17" s="4" customFormat="1" ht="33.75">
      <c r="A153" s="20" t="s">
        <v>415</v>
      </c>
      <c r="B153" s="130" t="s">
        <v>33</v>
      </c>
      <c r="C153" s="8">
        <v>89797</v>
      </c>
      <c r="D153" s="72" t="s">
        <v>109</v>
      </c>
      <c r="E153" s="8" t="s">
        <v>42</v>
      </c>
      <c r="F153" s="88">
        <v>2</v>
      </c>
      <c r="G153" s="15">
        <v>32.43</v>
      </c>
      <c r="H153" s="15">
        <f t="shared" si="10"/>
        <v>24.32</v>
      </c>
      <c r="I153" s="16">
        <f t="shared" si="11"/>
        <v>48.64</v>
      </c>
      <c r="Q153" s="195"/>
    </row>
    <row r="154" spans="1:17" s="4" customFormat="1" ht="33.75">
      <c r="A154" s="20" t="s">
        <v>416</v>
      </c>
      <c r="B154" s="130" t="s">
        <v>33</v>
      </c>
      <c r="C154" s="8">
        <v>89707</v>
      </c>
      <c r="D154" s="72" t="s">
        <v>114</v>
      </c>
      <c r="E154" s="8" t="s">
        <v>42</v>
      </c>
      <c r="F154" s="88">
        <v>5</v>
      </c>
      <c r="G154" s="15">
        <v>23.82</v>
      </c>
      <c r="H154" s="15">
        <f t="shared" si="10"/>
        <v>17.87</v>
      </c>
      <c r="I154" s="16">
        <f t="shared" si="11"/>
        <v>89.35</v>
      </c>
      <c r="Q154" s="195"/>
    </row>
    <row r="155" spans="1:17" s="4" customFormat="1" ht="33.75">
      <c r="A155" s="20" t="s">
        <v>417</v>
      </c>
      <c r="B155" s="130" t="s">
        <v>33</v>
      </c>
      <c r="C155" s="8">
        <v>97900</v>
      </c>
      <c r="D155" s="72" t="s">
        <v>113</v>
      </c>
      <c r="E155" s="8" t="s">
        <v>42</v>
      </c>
      <c r="F155" s="88">
        <v>3</v>
      </c>
      <c r="G155" s="15">
        <v>151.91</v>
      </c>
      <c r="H155" s="15">
        <f t="shared" si="10"/>
        <v>113.93</v>
      </c>
      <c r="I155" s="16">
        <f t="shared" si="11"/>
        <v>341.79</v>
      </c>
      <c r="Q155" s="195"/>
    </row>
    <row r="156" spans="1:17" s="4" customFormat="1" ht="22.5">
      <c r="A156" s="20" t="s">
        <v>418</v>
      </c>
      <c r="B156" s="130" t="s">
        <v>33</v>
      </c>
      <c r="C156" s="8" t="s">
        <v>110</v>
      </c>
      <c r="D156" s="72" t="s">
        <v>111</v>
      </c>
      <c r="E156" s="8" t="s">
        <v>42</v>
      </c>
      <c r="F156" s="88">
        <v>1</v>
      </c>
      <c r="G156" s="15">
        <v>210.73</v>
      </c>
      <c r="H156" s="15">
        <f t="shared" si="10"/>
        <v>158.05</v>
      </c>
      <c r="I156" s="16">
        <f t="shared" si="11"/>
        <v>158.05</v>
      </c>
      <c r="Q156" s="195"/>
    </row>
    <row r="157" spans="1:17" s="19" customFormat="1" ht="12.75">
      <c r="A157" s="67"/>
      <c r="B157" s="68"/>
      <c r="C157" s="68"/>
      <c r="D157" s="73"/>
      <c r="E157" s="137"/>
      <c r="F157" s="89"/>
      <c r="G157" s="68"/>
      <c r="H157" s="69" t="s">
        <v>172</v>
      </c>
      <c r="I157" s="18">
        <f>SUM(I147:I156)</f>
        <v>2249.1400000000003</v>
      </c>
      <c r="J157" s="359"/>
      <c r="Q157" s="195"/>
    </row>
    <row r="158" spans="1:17" s="19" customFormat="1" ht="12.75">
      <c r="A158" s="14" t="s">
        <v>419</v>
      </c>
      <c r="B158" s="61" t="s">
        <v>290</v>
      </c>
      <c r="C158" s="71"/>
      <c r="D158" s="71"/>
      <c r="E158" s="136"/>
      <c r="F158" s="87"/>
      <c r="G158" s="65"/>
      <c r="H158" s="65"/>
      <c r="I158" s="66"/>
      <c r="Q158" s="195"/>
    </row>
    <row r="159" spans="1:17" s="4" customFormat="1" ht="22.5">
      <c r="A159" s="20" t="s">
        <v>420</v>
      </c>
      <c r="B159" s="130" t="s">
        <v>33</v>
      </c>
      <c r="C159" s="8">
        <v>89511</v>
      </c>
      <c r="D159" s="72" t="s">
        <v>100</v>
      </c>
      <c r="E159" s="8" t="s">
        <v>41</v>
      </c>
      <c r="F159" s="88">
        <v>63.1</v>
      </c>
      <c r="G159" s="15">
        <v>29.41</v>
      </c>
      <c r="H159" s="15">
        <f>ROUND(G159*(1+$K$8),2)</f>
        <v>22.06</v>
      </c>
      <c r="I159" s="16">
        <f>ROUND(H159*F159,2)</f>
        <v>1391.99</v>
      </c>
      <c r="Q159" s="195"/>
    </row>
    <row r="160" spans="1:17" s="4" customFormat="1" ht="33.75">
      <c r="A160" s="20" t="s">
        <v>421</v>
      </c>
      <c r="B160" s="130" t="s">
        <v>33</v>
      </c>
      <c r="C160" s="8">
        <v>89522</v>
      </c>
      <c r="D160" s="72" t="s">
        <v>105</v>
      </c>
      <c r="E160" s="8" t="s">
        <v>42</v>
      </c>
      <c r="F160" s="88">
        <v>7</v>
      </c>
      <c r="G160" s="15">
        <v>18.17</v>
      </c>
      <c r="H160" s="15">
        <f>ROUND(G160*(1+$K$8),2)</f>
        <v>13.63</v>
      </c>
      <c r="I160" s="16">
        <f>ROUND(H160*F160,2)</f>
        <v>95.41</v>
      </c>
      <c r="Q160" s="195"/>
    </row>
    <row r="161" spans="1:17" s="4" customFormat="1" ht="22.5">
      <c r="A161" s="20" t="s">
        <v>422</v>
      </c>
      <c r="B161" s="130" t="s">
        <v>33</v>
      </c>
      <c r="C161" s="8" t="s">
        <v>110</v>
      </c>
      <c r="D161" s="72" t="s">
        <v>111</v>
      </c>
      <c r="E161" s="8" t="s">
        <v>42</v>
      </c>
      <c r="F161" s="88">
        <v>3</v>
      </c>
      <c r="G161" s="15">
        <v>210.73</v>
      </c>
      <c r="H161" s="15">
        <f>ROUND(G161*(1+$K$8),2)</f>
        <v>158.05</v>
      </c>
      <c r="I161" s="16">
        <f>ROUND(H161*F161,2)</f>
        <v>474.15</v>
      </c>
      <c r="Q161" s="195"/>
    </row>
    <row r="162" spans="1:17" s="19" customFormat="1" ht="12.75">
      <c r="A162" s="67"/>
      <c r="B162" s="68"/>
      <c r="C162" s="68"/>
      <c r="D162" s="73"/>
      <c r="E162" s="137"/>
      <c r="F162" s="89"/>
      <c r="G162" s="68"/>
      <c r="H162" s="69" t="s">
        <v>172</v>
      </c>
      <c r="I162" s="18">
        <f>SUM(I158:I161)</f>
        <v>1961.5500000000002</v>
      </c>
      <c r="J162" s="359"/>
      <c r="Q162" s="195"/>
    </row>
    <row r="163" spans="1:17" s="19" customFormat="1" ht="12.75">
      <c r="A163" s="174"/>
      <c r="B163" s="175"/>
      <c r="C163" s="175"/>
      <c r="D163" s="70"/>
      <c r="E163" s="176"/>
      <c r="F163" s="177"/>
      <c r="G163" s="175"/>
      <c r="H163" s="178" t="s">
        <v>25</v>
      </c>
      <c r="I163" s="179">
        <f>SUM(I134:I162)/2</f>
        <v>6255.719999999999</v>
      </c>
      <c r="J163" s="359"/>
      <c r="Q163" s="195"/>
    </row>
    <row r="164" spans="1:17" s="19" customFormat="1" ht="12.75">
      <c r="A164" s="180"/>
      <c r="B164" s="181"/>
      <c r="C164" s="181"/>
      <c r="D164" s="182"/>
      <c r="E164" s="183"/>
      <c r="F164" s="184"/>
      <c r="G164" s="181"/>
      <c r="H164" s="185"/>
      <c r="I164" s="186"/>
      <c r="Q164" s="195"/>
    </row>
    <row r="165" spans="1:17" s="19" customFormat="1" ht="12.75">
      <c r="A165" s="17">
        <v>9</v>
      </c>
      <c r="B165" s="62" t="s">
        <v>282</v>
      </c>
      <c r="C165" s="70"/>
      <c r="D165" s="70"/>
      <c r="E165" s="111"/>
      <c r="F165" s="86"/>
      <c r="G165" s="63"/>
      <c r="H165" s="63"/>
      <c r="I165" s="64"/>
      <c r="Q165" s="195"/>
    </row>
    <row r="166" spans="1:17" s="19" customFormat="1" ht="12.75">
      <c r="A166" s="14" t="s">
        <v>280</v>
      </c>
      <c r="B166" s="61" t="s">
        <v>284</v>
      </c>
      <c r="C166" s="71"/>
      <c r="D166" s="71"/>
      <c r="E166" s="136"/>
      <c r="F166" s="87"/>
      <c r="G166" s="65"/>
      <c r="H166" s="65"/>
      <c r="I166" s="66"/>
      <c r="Q166" s="195"/>
    </row>
    <row r="167" spans="1:17" s="4" customFormat="1" ht="33.75">
      <c r="A167" s="20" t="s">
        <v>281</v>
      </c>
      <c r="B167" s="130" t="s">
        <v>33</v>
      </c>
      <c r="C167" s="8">
        <v>91854</v>
      </c>
      <c r="D167" s="72" t="s">
        <v>87</v>
      </c>
      <c r="E167" s="8" t="s">
        <v>41</v>
      </c>
      <c r="F167" s="88">
        <v>47.5</v>
      </c>
      <c r="G167" s="15">
        <v>8.09</v>
      </c>
      <c r="H167" s="15">
        <f aca="true" t="shared" si="12" ref="H167:H179">ROUND(G167*(1+$K$8),2)</f>
        <v>6.07</v>
      </c>
      <c r="I167" s="16">
        <f aca="true" t="shared" si="13" ref="I167:I179">ROUND(H167*F167,2)</f>
        <v>288.33</v>
      </c>
      <c r="Q167" s="195"/>
    </row>
    <row r="168" spans="1:17" s="4" customFormat="1" ht="33.75">
      <c r="A168" s="20" t="s">
        <v>434</v>
      </c>
      <c r="B168" s="130" t="s">
        <v>33</v>
      </c>
      <c r="C168" s="8">
        <v>91834</v>
      </c>
      <c r="D168" s="72" t="s">
        <v>86</v>
      </c>
      <c r="E168" s="8" t="s">
        <v>41</v>
      </c>
      <c r="F168" s="88">
        <v>66.2</v>
      </c>
      <c r="G168" s="15">
        <v>6.82</v>
      </c>
      <c r="H168" s="15">
        <f t="shared" si="12"/>
        <v>5.12</v>
      </c>
      <c r="I168" s="16">
        <f t="shared" si="13"/>
        <v>338.94</v>
      </c>
      <c r="Q168" s="195"/>
    </row>
    <row r="169" spans="1:17" s="4" customFormat="1" ht="33.75">
      <c r="A169" s="20" t="s">
        <v>435</v>
      </c>
      <c r="B169" s="130" t="s">
        <v>33</v>
      </c>
      <c r="C169" s="8">
        <v>92023</v>
      </c>
      <c r="D169" s="72" t="s">
        <v>97</v>
      </c>
      <c r="E169" s="8" t="s">
        <v>42</v>
      </c>
      <c r="F169" s="88">
        <v>6</v>
      </c>
      <c r="G169" s="15">
        <v>43.81</v>
      </c>
      <c r="H169" s="15">
        <f t="shared" si="12"/>
        <v>32.86</v>
      </c>
      <c r="I169" s="16">
        <f t="shared" si="13"/>
        <v>197.16</v>
      </c>
      <c r="Q169" s="195"/>
    </row>
    <row r="170" spans="1:17" s="4" customFormat="1" ht="22.5">
      <c r="A170" s="20" t="s">
        <v>436</v>
      </c>
      <c r="B170" s="130" t="s">
        <v>33</v>
      </c>
      <c r="C170" s="8">
        <v>92004</v>
      </c>
      <c r="D170" s="72" t="s">
        <v>96</v>
      </c>
      <c r="E170" s="8" t="s">
        <v>42</v>
      </c>
      <c r="F170" s="88">
        <v>7</v>
      </c>
      <c r="G170" s="15">
        <v>48.65</v>
      </c>
      <c r="H170" s="15">
        <f t="shared" si="12"/>
        <v>36.49</v>
      </c>
      <c r="I170" s="16">
        <f t="shared" si="13"/>
        <v>255.43</v>
      </c>
      <c r="Q170" s="195"/>
    </row>
    <row r="171" spans="1:17" s="4" customFormat="1" ht="22.5">
      <c r="A171" s="20" t="s">
        <v>437</v>
      </c>
      <c r="B171" s="130" t="s">
        <v>33</v>
      </c>
      <c r="C171" s="8">
        <v>91996</v>
      </c>
      <c r="D171" s="72" t="s">
        <v>95</v>
      </c>
      <c r="E171" s="8" t="s">
        <v>42</v>
      </c>
      <c r="F171" s="88">
        <v>5</v>
      </c>
      <c r="G171" s="15">
        <v>29.56</v>
      </c>
      <c r="H171" s="15">
        <f t="shared" si="12"/>
        <v>22.17</v>
      </c>
      <c r="I171" s="16">
        <f t="shared" si="13"/>
        <v>110.85</v>
      </c>
      <c r="Q171" s="195"/>
    </row>
    <row r="172" spans="1:17" s="4" customFormat="1" ht="22.5">
      <c r="A172" s="20" t="s">
        <v>438</v>
      </c>
      <c r="B172" s="130" t="s">
        <v>33</v>
      </c>
      <c r="C172" s="8">
        <v>91992</v>
      </c>
      <c r="D172" s="72" t="s">
        <v>94</v>
      </c>
      <c r="E172" s="8" t="s">
        <v>42</v>
      </c>
      <c r="F172" s="88">
        <v>2</v>
      </c>
      <c r="G172" s="15">
        <v>38.49</v>
      </c>
      <c r="H172" s="15">
        <f t="shared" si="12"/>
        <v>28.87</v>
      </c>
      <c r="I172" s="16">
        <f t="shared" si="13"/>
        <v>57.74</v>
      </c>
      <c r="Q172" s="195"/>
    </row>
    <row r="173" spans="1:17" s="4" customFormat="1" ht="22.5">
      <c r="A173" s="20" t="s">
        <v>439</v>
      </c>
      <c r="B173" s="130" t="s">
        <v>33</v>
      </c>
      <c r="C173" s="8">
        <v>93653</v>
      </c>
      <c r="D173" s="72" t="s">
        <v>92</v>
      </c>
      <c r="E173" s="8" t="s">
        <v>42</v>
      </c>
      <c r="F173" s="88">
        <v>15</v>
      </c>
      <c r="G173" s="15">
        <v>10.11</v>
      </c>
      <c r="H173" s="15">
        <f t="shared" si="12"/>
        <v>7.58</v>
      </c>
      <c r="I173" s="16">
        <f t="shared" si="13"/>
        <v>113.7</v>
      </c>
      <c r="Q173" s="195"/>
    </row>
    <row r="174" spans="1:17" s="4" customFormat="1" ht="22.5">
      <c r="A174" s="20" t="s">
        <v>440</v>
      </c>
      <c r="B174" s="130" t="s">
        <v>33</v>
      </c>
      <c r="C174" s="8">
        <v>93656</v>
      </c>
      <c r="D174" s="72" t="s">
        <v>93</v>
      </c>
      <c r="E174" s="8" t="s">
        <v>42</v>
      </c>
      <c r="F174" s="88">
        <v>5</v>
      </c>
      <c r="G174" s="15">
        <v>11.75</v>
      </c>
      <c r="H174" s="15">
        <f t="shared" si="12"/>
        <v>8.81</v>
      </c>
      <c r="I174" s="16">
        <f t="shared" si="13"/>
        <v>44.05</v>
      </c>
      <c r="Q174" s="195"/>
    </row>
    <row r="175" spans="1:17" s="4" customFormat="1" ht="45">
      <c r="A175" s="20" t="s">
        <v>441</v>
      </c>
      <c r="B175" s="130" t="s">
        <v>33</v>
      </c>
      <c r="C175" s="8" t="s">
        <v>90</v>
      </c>
      <c r="D175" s="72" t="s">
        <v>91</v>
      </c>
      <c r="E175" s="8" t="s">
        <v>42</v>
      </c>
      <c r="F175" s="88">
        <v>1</v>
      </c>
      <c r="G175" s="15">
        <v>467.03</v>
      </c>
      <c r="H175" s="15">
        <f t="shared" si="12"/>
        <v>350.27</v>
      </c>
      <c r="I175" s="16">
        <f t="shared" si="13"/>
        <v>350.27</v>
      </c>
      <c r="Q175" s="195"/>
    </row>
    <row r="176" spans="1:17" s="4" customFormat="1" ht="33.75">
      <c r="A176" s="20" t="s">
        <v>442</v>
      </c>
      <c r="B176" s="130" t="s">
        <v>33</v>
      </c>
      <c r="C176" s="8">
        <v>91939</v>
      </c>
      <c r="D176" s="72" t="s">
        <v>88</v>
      </c>
      <c r="E176" s="8" t="s">
        <v>42</v>
      </c>
      <c r="F176" s="88">
        <v>2</v>
      </c>
      <c r="G176" s="15">
        <v>26.85</v>
      </c>
      <c r="H176" s="15">
        <f t="shared" si="12"/>
        <v>20.14</v>
      </c>
      <c r="I176" s="16">
        <f t="shared" si="13"/>
        <v>40.28</v>
      </c>
      <c r="Q176" s="195"/>
    </row>
    <row r="177" spans="1:17" s="4" customFormat="1" ht="33.75">
      <c r="A177" s="20" t="s">
        <v>443</v>
      </c>
      <c r="B177" s="130" t="s">
        <v>33</v>
      </c>
      <c r="C177" s="8">
        <v>91940</v>
      </c>
      <c r="D177" s="72" t="s">
        <v>89</v>
      </c>
      <c r="E177" s="8" t="s">
        <v>42</v>
      </c>
      <c r="F177" s="88">
        <v>23</v>
      </c>
      <c r="G177" s="15">
        <v>13.91</v>
      </c>
      <c r="H177" s="15">
        <f t="shared" si="12"/>
        <v>10.43</v>
      </c>
      <c r="I177" s="16">
        <f t="shared" si="13"/>
        <v>239.89</v>
      </c>
      <c r="Q177" s="195"/>
    </row>
    <row r="178" spans="1:17" s="4" customFormat="1" ht="33.75">
      <c r="A178" s="20" t="s">
        <v>444</v>
      </c>
      <c r="B178" s="130" t="s">
        <v>33</v>
      </c>
      <c r="C178" s="8">
        <v>97591</v>
      </c>
      <c r="D178" s="72" t="s">
        <v>177</v>
      </c>
      <c r="E178" s="8" t="s">
        <v>42</v>
      </c>
      <c r="F178" s="88">
        <v>19</v>
      </c>
      <c r="G178" s="15">
        <v>80.89</v>
      </c>
      <c r="H178" s="15">
        <f t="shared" si="12"/>
        <v>60.67</v>
      </c>
      <c r="I178" s="16">
        <f t="shared" si="13"/>
        <v>1152.73</v>
      </c>
      <c r="Q178" s="195"/>
    </row>
    <row r="179" spans="1:17" s="4" customFormat="1" ht="33.75">
      <c r="A179" s="20" t="s">
        <v>445</v>
      </c>
      <c r="B179" s="130" t="s">
        <v>33</v>
      </c>
      <c r="C179" s="8">
        <v>97605</v>
      </c>
      <c r="D179" s="72" t="s">
        <v>178</v>
      </c>
      <c r="E179" s="8" t="s">
        <v>42</v>
      </c>
      <c r="F179" s="88">
        <v>5</v>
      </c>
      <c r="G179" s="15">
        <v>55.93</v>
      </c>
      <c r="H179" s="15">
        <f t="shared" si="12"/>
        <v>41.95</v>
      </c>
      <c r="I179" s="16">
        <f t="shared" si="13"/>
        <v>209.75</v>
      </c>
      <c r="Q179" s="195"/>
    </row>
    <row r="180" spans="1:17" s="19" customFormat="1" ht="12.75">
      <c r="A180" s="67"/>
      <c r="B180" s="68"/>
      <c r="C180" s="68"/>
      <c r="D180" s="73"/>
      <c r="E180" s="137"/>
      <c r="F180" s="89"/>
      <c r="G180" s="68"/>
      <c r="H180" s="69" t="s">
        <v>172</v>
      </c>
      <c r="I180" s="18">
        <f>SUM(I166:I179)</f>
        <v>3399.12</v>
      </c>
      <c r="J180" s="359"/>
      <c r="Q180" s="195"/>
    </row>
    <row r="181" spans="1:17" s="19" customFormat="1" ht="12.75">
      <c r="A181" s="174"/>
      <c r="B181" s="175"/>
      <c r="C181" s="175"/>
      <c r="D181" s="70"/>
      <c r="E181" s="176"/>
      <c r="F181" s="177"/>
      <c r="G181" s="175"/>
      <c r="H181" s="178" t="s">
        <v>25</v>
      </c>
      <c r="I181" s="179">
        <f>SUM(I165:I180)/2</f>
        <v>3399.12</v>
      </c>
      <c r="J181" s="359"/>
      <c r="Q181" s="195"/>
    </row>
    <row r="182" spans="1:17" s="19" customFormat="1" ht="12.75">
      <c r="A182" s="180"/>
      <c r="B182" s="181"/>
      <c r="C182" s="181"/>
      <c r="D182" s="182"/>
      <c r="E182" s="183"/>
      <c r="F182" s="184"/>
      <c r="G182" s="181"/>
      <c r="H182" s="185"/>
      <c r="I182" s="186"/>
      <c r="Q182" s="195"/>
    </row>
    <row r="183" spans="1:17" s="19" customFormat="1" ht="12.75">
      <c r="A183" s="17">
        <v>10</v>
      </c>
      <c r="B183" s="62" t="s">
        <v>451</v>
      </c>
      <c r="C183" s="70"/>
      <c r="D183" s="70"/>
      <c r="E183" s="111"/>
      <c r="F183" s="86"/>
      <c r="G183" s="63"/>
      <c r="H183" s="63"/>
      <c r="I183" s="64"/>
      <c r="Q183" s="195"/>
    </row>
    <row r="184" spans="1:17" s="19" customFormat="1" ht="12.75">
      <c r="A184" s="14" t="s">
        <v>283</v>
      </c>
      <c r="B184" s="61" t="s">
        <v>453</v>
      </c>
      <c r="C184" s="71"/>
      <c r="D184" s="71"/>
      <c r="E184" s="136"/>
      <c r="F184" s="87"/>
      <c r="G184" s="65"/>
      <c r="H184" s="65"/>
      <c r="I184" s="66"/>
      <c r="Q184" s="195"/>
    </row>
    <row r="185" spans="1:17" s="4" customFormat="1" ht="18">
      <c r="A185" s="20" t="s">
        <v>285</v>
      </c>
      <c r="B185" s="130" t="s">
        <v>33</v>
      </c>
      <c r="C185" s="8">
        <v>72553</v>
      </c>
      <c r="D185" s="72" t="s">
        <v>98</v>
      </c>
      <c r="E185" s="8" t="s">
        <v>42</v>
      </c>
      <c r="F185" s="88">
        <v>3</v>
      </c>
      <c r="G185" s="15">
        <v>125.25</v>
      </c>
      <c r="H185" s="15">
        <f>ROUND(G185*(1+$K$8),2)</f>
        <v>93.94</v>
      </c>
      <c r="I185" s="16">
        <f>ROUND(H185*F185,2)</f>
        <v>281.82</v>
      </c>
      <c r="Q185" s="195"/>
    </row>
    <row r="186" spans="1:17" s="19" customFormat="1" ht="12.75">
      <c r="A186" s="67"/>
      <c r="B186" s="68"/>
      <c r="C186" s="68"/>
      <c r="D186" s="73"/>
      <c r="E186" s="137"/>
      <c r="F186" s="89"/>
      <c r="G186" s="68"/>
      <c r="H186" s="69" t="s">
        <v>172</v>
      </c>
      <c r="I186" s="18">
        <f>SUM(I184:I185)</f>
        <v>281.82</v>
      </c>
      <c r="J186" s="359"/>
      <c r="Q186" s="195"/>
    </row>
    <row r="187" spans="1:17" s="19" customFormat="1" ht="12.75">
      <c r="A187" s="14" t="s">
        <v>286</v>
      </c>
      <c r="B187" s="61" t="s">
        <v>454</v>
      </c>
      <c r="C187" s="71"/>
      <c r="D187" s="71"/>
      <c r="E187" s="136"/>
      <c r="F187" s="87"/>
      <c r="G187" s="65"/>
      <c r="H187" s="65"/>
      <c r="I187" s="66"/>
      <c r="Q187" s="195"/>
    </row>
    <row r="188" spans="1:17" s="4" customFormat="1" ht="33.75">
      <c r="A188" s="20" t="s">
        <v>287</v>
      </c>
      <c r="B188" s="130" t="s">
        <v>33</v>
      </c>
      <c r="C188" s="8">
        <v>100804</v>
      </c>
      <c r="D188" s="72" t="s">
        <v>179</v>
      </c>
      <c r="E188" s="8" t="s">
        <v>41</v>
      </c>
      <c r="F188" s="88">
        <v>6</v>
      </c>
      <c r="G188" s="15">
        <v>20.32</v>
      </c>
      <c r="H188" s="15">
        <f>ROUND(G188*(1+$K$8),2)</f>
        <v>15.24</v>
      </c>
      <c r="I188" s="16">
        <f>ROUND(H188*F188,2)</f>
        <v>91.44</v>
      </c>
      <c r="Q188" s="195"/>
    </row>
    <row r="189" spans="1:17" s="19" customFormat="1" ht="12.75">
      <c r="A189" s="67"/>
      <c r="B189" s="68"/>
      <c r="C189" s="68"/>
      <c r="D189" s="73"/>
      <c r="E189" s="137"/>
      <c r="F189" s="89"/>
      <c r="G189" s="68"/>
      <c r="H189" s="69" t="s">
        <v>172</v>
      </c>
      <c r="I189" s="18">
        <f>SUM(I187:I188)</f>
        <v>91.44</v>
      </c>
      <c r="J189" s="359"/>
      <c r="Q189" s="195"/>
    </row>
    <row r="190" spans="1:17" s="19" customFormat="1" ht="12.75">
      <c r="A190" s="174"/>
      <c r="B190" s="175"/>
      <c r="C190" s="175"/>
      <c r="D190" s="70"/>
      <c r="E190" s="176"/>
      <c r="F190" s="177"/>
      <c r="G190" s="175"/>
      <c r="H190" s="178" t="s">
        <v>25</v>
      </c>
      <c r="I190" s="179">
        <f>SUM(I183:I189)/2</f>
        <v>373.26</v>
      </c>
      <c r="J190" s="359"/>
      <c r="Q190" s="195"/>
    </row>
    <row r="191" spans="1:17" s="19" customFormat="1" ht="12.75">
      <c r="A191" s="180"/>
      <c r="B191" s="181"/>
      <c r="C191" s="181"/>
      <c r="D191" s="182"/>
      <c r="E191" s="183"/>
      <c r="F191" s="184"/>
      <c r="G191" s="181"/>
      <c r="H191" s="185"/>
      <c r="I191" s="186"/>
      <c r="Q191" s="195"/>
    </row>
    <row r="192" spans="1:17" s="19" customFormat="1" ht="16.5" thickBot="1">
      <c r="A192" s="199"/>
      <c r="B192" s="200"/>
      <c r="C192" s="200"/>
      <c r="D192" s="200"/>
      <c r="E192" s="201"/>
      <c r="F192" s="202"/>
      <c r="G192" s="200"/>
      <c r="H192" s="203" t="s">
        <v>26</v>
      </c>
      <c r="I192" s="204">
        <f>SUM(I10:I190)/3</f>
        <v>154963.79</v>
      </c>
      <c r="Q192" s="195"/>
    </row>
    <row r="193" spans="1:17" s="5" customFormat="1" ht="12.75">
      <c r="A193" s="34"/>
      <c r="B193" s="7"/>
      <c r="C193" s="38"/>
      <c r="D193" s="38"/>
      <c r="E193" s="154"/>
      <c r="F193" s="118"/>
      <c r="G193" s="120"/>
      <c r="H193" s="120"/>
      <c r="I193" s="28"/>
      <c r="Q193" s="195"/>
    </row>
    <row r="194" spans="1:9" s="5" customFormat="1" ht="12.75">
      <c r="A194" s="119" t="s">
        <v>195</v>
      </c>
      <c r="B194" s="7"/>
      <c r="C194" s="39"/>
      <c r="D194" s="39"/>
      <c r="E194" s="154"/>
      <c r="F194" s="118"/>
      <c r="G194" s="120"/>
      <c r="H194" s="120"/>
      <c r="I194" s="28"/>
    </row>
    <row r="195" spans="1:9" ht="12.75">
      <c r="A195" s="34" t="s">
        <v>211</v>
      </c>
      <c r="B195" s="7"/>
      <c r="C195" s="40"/>
      <c r="D195" s="40"/>
      <c r="E195" s="135"/>
      <c r="F195" s="84"/>
      <c r="G195" s="7"/>
      <c r="H195" s="7"/>
      <c r="I195" s="28"/>
    </row>
    <row r="196" spans="1:9" ht="12.75">
      <c r="A196" s="34" t="s">
        <v>180</v>
      </c>
      <c r="B196" s="7"/>
      <c r="C196" s="41"/>
      <c r="D196" s="41"/>
      <c r="E196" s="135"/>
      <c r="F196" s="84"/>
      <c r="G196" s="7"/>
      <c r="H196" s="7"/>
      <c r="I196" s="28"/>
    </row>
    <row r="197" spans="1:9" ht="12.75">
      <c r="A197" s="34" t="s">
        <v>204</v>
      </c>
      <c r="B197" s="7"/>
      <c r="C197" s="41"/>
      <c r="D197" s="41"/>
      <c r="E197" s="135"/>
      <c r="F197" s="84"/>
      <c r="G197" s="7"/>
      <c r="H197" s="7"/>
      <c r="I197" s="28"/>
    </row>
    <row r="198" spans="1:9" ht="12.75">
      <c r="A198" s="34"/>
      <c r="B198" s="7"/>
      <c r="C198" s="11"/>
      <c r="D198" s="7"/>
      <c r="E198" s="135"/>
      <c r="F198" s="84"/>
      <c r="G198" s="7"/>
      <c r="H198" s="7"/>
      <c r="I198" s="28"/>
    </row>
    <row r="199" spans="1:9" ht="13.5" thickBot="1">
      <c r="A199" s="155"/>
      <c r="B199" s="156"/>
      <c r="C199" s="157"/>
      <c r="D199" s="158"/>
      <c r="E199" s="159"/>
      <c r="F199" s="160"/>
      <c r="G199" s="156"/>
      <c r="H199" s="156"/>
      <c r="I199" s="161"/>
    </row>
    <row r="200" spans="3:4" ht="12.75">
      <c r="C200" s="12"/>
      <c r="D200" s="6"/>
    </row>
    <row r="201" spans="3:4" ht="12.75">
      <c r="C201" s="13"/>
      <c r="D201" s="1"/>
    </row>
    <row r="202" spans="3:4" ht="12.75">
      <c r="C202" s="13"/>
      <c r="D202" s="1"/>
    </row>
    <row r="203" spans="3:4" ht="12.75">
      <c r="C203" s="13"/>
      <c r="D203" s="1"/>
    </row>
    <row r="204" spans="3:4" ht="12.75">
      <c r="C204" s="13"/>
      <c r="D204" s="1"/>
    </row>
    <row r="205" spans="3:4" ht="12.75">
      <c r="C205" s="13"/>
      <c r="D205" s="1"/>
    </row>
    <row r="206" spans="3:4" ht="12.75">
      <c r="C206" s="13"/>
      <c r="D206" s="1"/>
    </row>
    <row r="207" spans="3:4" ht="12.75">
      <c r="C207" s="13"/>
      <c r="D207" s="1"/>
    </row>
    <row r="208" spans="3:4" ht="12.75">
      <c r="C208" s="13"/>
      <c r="D208" s="1"/>
    </row>
    <row r="209" spans="3:4" ht="12.75">
      <c r="C209" s="13"/>
      <c r="D209" s="1"/>
    </row>
    <row r="210" spans="3:4" ht="12.75">
      <c r="C210" s="13"/>
      <c r="D210" s="1"/>
    </row>
    <row r="211" spans="3:4" ht="12.75">
      <c r="C211" s="13"/>
      <c r="D211" s="1"/>
    </row>
    <row r="212" spans="3:4" ht="12.75">
      <c r="C212" s="13"/>
      <c r="D212" s="1"/>
    </row>
    <row r="213" spans="3:4" ht="12.75">
      <c r="C213" s="13"/>
      <c r="D213" s="1"/>
    </row>
    <row r="214" spans="3:4" ht="12.75">
      <c r="C214" s="13"/>
      <c r="D214" s="1"/>
    </row>
    <row r="215" spans="3:4" ht="12.75">
      <c r="C215" s="13"/>
      <c r="D215" s="1"/>
    </row>
    <row r="216" spans="3:4" ht="12.75">
      <c r="C216" s="13"/>
      <c r="D216" s="1"/>
    </row>
    <row r="217" spans="3:4" ht="12.75">
      <c r="C217" s="13"/>
      <c r="D217" s="1"/>
    </row>
    <row r="218" spans="3:4" ht="12.75">
      <c r="C218" s="13"/>
      <c r="D218" s="1"/>
    </row>
    <row r="219" spans="3:4" ht="12.75">
      <c r="C219" s="13"/>
      <c r="D219" s="1"/>
    </row>
    <row r="220" spans="3:4" ht="12.75">
      <c r="C220" s="13"/>
      <c r="D220" s="1"/>
    </row>
    <row r="221" spans="3:4" ht="12.75">
      <c r="C221" s="13"/>
      <c r="D221" s="1"/>
    </row>
    <row r="222" spans="3:4" ht="12.75">
      <c r="C222" s="13"/>
      <c r="D222" s="1"/>
    </row>
    <row r="223" spans="3:4" ht="12.75">
      <c r="C223" s="13"/>
      <c r="D223" s="1"/>
    </row>
    <row r="224" spans="3:4" ht="12.75">
      <c r="C224" s="13"/>
      <c r="D224" s="1"/>
    </row>
    <row r="225" spans="3:4" ht="12.75">
      <c r="C225" s="13"/>
      <c r="D225" s="1"/>
    </row>
    <row r="226" spans="3:4" ht="12.75">
      <c r="C226" s="13"/>
      <c r="D226" s="1"/>
    </row>
    <row r="227" spans="3:4" ht="12.75">
      <c r="C227" s="13"/>
      <c r="D227" s="1"/>
    </row>
    <row r="228" spans="3:4" ht="12.75">
      <c r="C228" s="13"/>
      <c r="D228" s="1"/>
    </row>
    <row r="229" spans="3:4" ht="12.75">
      <c r="C229" s="13"/>
      <c r="D229" s="1"/>
    </row>
    <row r="230" spans="3:4" ht="12.75">
      <c r="C230" s="13"/>
      <c r="D230" s="1"/>
    </row>
    <row r="231" spans="3:4" ht="12.75">
      <c r="C231" s="13"/>
      <c r="D231" s="1"/>
    </row>
    <row r="232" spans="3:4" ht="12.75">
      <c r="C232" s="13"/>
      <c r="D232" s="1"/>
    </row>
    <row r="233" spans="3:4" ht="12.75">
      <c r="C233" s="13"/>
      <c r="D233" s="1"/>
    </row>
    <row r="234" spans="3:4" ht="12.75">
      <c r="C234" s="13"/>
      <c r="D234" s="1"/>
    </row>
    <row r="235" spans="3:4" ht="12.75">
      <c r="C235" s="13"/>
      <c r="D235" s="1"/>
    </row>
    <row r="236" spans="3:4" ht="12.75">
      <c r="C236" s="13"/>
      <c r="D236" s="1"/>
    </row>
    <row r="237" spans="3:4" ht="12.75">
      <c r="C237" s="13"/>
      <c r="D237" s="1"/>
    </row>
    <row r="238" spans="3:4" ht="12.75">
      <c r="C238" s="13"/>
      <c r="D238" s="1"/>
    </row>
    <row r="239" spans="3:4" ht="12.75">
      <c r="C239" s="13"/>
      <c r="D239" s="1"/>
    </row>
    <row r="240" spans="3:4" ht="12.75">
      <c r="C240" s="13"/>
      <c r="D240" s="1"/>
    </row>
    <row r="241" spans="3:4" ht="12.75">
      <c r="C241" s="13"/>
      <c r="D241" s="1"/>
    </row>
    <row r="242" spans="3:4" ht="12.75">
      <c r="C242" s="13"/>
      <c r="D242" s="1"/>
    </row>
    <row r="243" spans="3:4" ht="12.75">
      <c r="C243" s="13"/>
      <c r="D243" s="1"/>
    </row>
    <row r="244" spans="3:4" ht="12.75">
      <c r="C244" s="13"/>
      <c r="D244" s="1"/>
    </row>
    <row r="245" spans="3:4" ht="12.75">
      <c r="C245" s="13"/>
      <c r="D245" s="1"/>
    </row>
    <row r="246" spans="3:4" ht="12.75">
      <c r="C246" s="13"/>
      <c r="D246" s="1"/>
    </row>
    <row r="247" spans="3:4" ht="12.75">
      <c r="C247" s="13"/>
      <c r="D247" s="1"/>
    </row>
    <row r="248" spans="3:4" ht="12.75">
      <c r="C248" s="13"/>
      <c r="D248" s="1"/>
    </row>
    <row r="249" spans="3:4" ht="12.75">
      <c r="C249" s="13"/>
      <c r="D249" s="1"/>
    </row>
    <row r="250" spans="3:4" ht="12.75">
      <c r="C250" s="13"/>
      <c r="D250" s="1"/>
    </row>
    <row r="251" spans="3:4" ht="12.75">
      <c r="C251" s="13"/>
      <c r="D251" s="1"/>
    </row>
    <row r="252" spans="3:4" ht="12.75">
      <c r="C252" s="13"/>
      <c r="D252" s="1"/>
    </row>
    <row r="253" spans="3:4" ht="12.75">
      <c r="C253" s="13"/>
      <c r="D253" s="1"/>
    </row>
    <row r="254" spans="3:4" ht="12.75">
      <c r="C254" s="13"/>
      <c r="D254" s="1"/>
    </row>
    <row r="255" spans="3:4" ht="12.75">
      <c r="C255" s="13"/>
      <c r="D255" s="1"/>
    </row>
    <row r="256" spans="3:4" ht="12.75">
      <c r="C256" s="13"/>
      <c r="D256" s="1"/>
    </row>
    <row r="257" spans="3:4" ht="12.75">
      <c r="C257" s="13"/>
      <c r="D257" s="1"/>
    </row>
    <row r="258" spans="3:4" ht="12.75">
      <c r="C258" s="13"/>
      <c r="D258" s="1"/>
    </row>
    <row r="259" spans="3:4" ht="12.75">
      <c r="C259" s="13"/>
      <c r="D259" s="1"/>
    </row>
    <row r="260" spans="3:4" ht="12.75">
      <c r="C260" s="13"/>
      <c r="D260" s="1"/>
    </row>
    <row r="261" spans="3:4" ht="12.75">
      <c r="C261" s="13"/>
      <c r="D261" s="1"/>
    </row>
    <row r="262" spans="3:4" ht="12.75">
      <c r="C262" s="13"/>
      <c r="D262" s="1"/>
    </row>
    <row r="263" spans="3:4" ht="12.75">
      <c r="C263" s="13"/>
      <c r="D263" s="1"/>
    </row>
    <row r="264" spans="3:4" ht="12.75">
      <c r="C264" s="13"/>
      <c r="D264" s="1"/>
    </row>
    <row r="265" spans="3:4" ht="12.75">
      <c r="C265" s="13"/>
      <c r="D265" s="1"/>
    </row>
    <row r="266" spans="3:4" ht="12.75">
      <c r="C266" s="13"/>
      <c r="D266" s="1"/>
    </row>
    <row r="267" spans="3:4" ht="12.75">
      <c r="C267" s="13"/>
      <c r="D267" s="1"/>
    </row>
    <row r="268" spans="3:4" ht="12.75">
      <c r="C268" s="13"/>
      <c r="D268" s="1"/>
    </row>
    <row r="269" spans="3:4" ht="12.75">
      <c r="C269" s="13"/>
      <c r="D269" s="1"/>
    </row>
    <row r="270" spans="3:4" ht="12.75">
      <c r="C270" s="13"/>
      <c r="D270" s="1"/>
    </row>
    <row r="271" spans="3:4" ht="12.75">
      <c r="C271" s="13"/>
      <c r="D271" s="1"/>
    </row>
    <row r="272" spans="3:4" ht="12.75">
      <c r="C272" s="13"/>
      <c r="D272" s="1"/>
    </row>
    <row r="273" spans="3:4" ht="12.75">
      <c r="C273" s="13"/>
      <c r="D273" s="1"/>
    </row>
    <row r="274" spans="3:4" ht="12.75">
      <c r="C274" s="13"/>
      <c r="D274" s="1"/>
    </row>
    <row r="275" spans="3:4" ht="12.75">
      <c r="C275" s="13"/>
      <c r="D275" s="1"/>
    </row>
    <row r="276" spans="3:4" ht="12.75">
      <c r="C276" s="13"/>
      <c r="D276" s="1"/>
    </row>
    <row r="277" spans="3:4" ht="12.75">
      <c r="C277" s="13"/>
      <c r="D277" s="1"/>
    </row>
    <row r="278" spans="3:4" ht="12.75">
      <c r="C278" s="13"/>
      <c r="D278" s="1"/>
    </row>
    <row r="279" spans="3:4" ht="12.75">
      <c r="C279" s="13"/>
      <c r="D279" s="1"/>
    </row>
    <row r="280" spans="3:4" ht="12.75">
      <c r="C280" s="13"/>
      <c r="D280" s="1"/>
    </row>
    <row r="281" spans="3:4" ht="12.75">
      <c r="C281" s="13"/>
      <c r="D281" s="1"/>
    </row>
    <row r="282" spans="3:4" ht="12.75">
      <c r="C282" s="13"/>
      <c r="D282" s="1"/>
    </row>
    <row r="283" spans="3:4" ht="12.75">
      <c r="C283" s="13"/>
      <c r="D283" s="1"/>
    </row>
    <row r="284" spans="3:4" ht="12.75">
      <c r="C284" s="13"/>
      <c r="D284" s="1"/>
    </row>
    <row r="285" spans="3:4" ht="12.75">
      <c r="C285" s="13"/>
      <c r="D285" s="1"/>
    </row>
    <row r="286" spans="3:4" ht="12.75">
      <c r="C286" s="13"/>
      <c r="D286" s="1"/>
    </row>
    <row r="287" spans="3:4" ht="12.75">
      <c r="C287" s="13"/>
      <c r="D287" s="1"/>
    </row>
    <row r="288" spans="3:4" ht="12.75">
      <c r="C288" s="13"/>
      <c r="D288" s="1"/>
    </row>
    <row r="289" spans="3:4" ht="12.75">
      <c r="C289" s="13"/>
      <c r="D289" s="1"/>
    </row>
    <row r="290" spans="3:4" ht="12.75">
      <c r="C290" s="13"/>
      <c r="D290" s="1"/>
    </row>
    <row r="291" spans="3:4" ht="12.75">
      <c r="C291" s="13"/>
      <c r="D291" s="1"/>
    </row>
    <row r="292" spans="3:4" ht="12.75">
      <c r="C292" s="13"/>
      <c r="D292" s="1"/>
    </row>
    <row r="293" spans="3:4" ht="12.75">
      <c r="C293" s="13"/>
      <c r="D293" s="1"/>
    </row>
    <row r="294" spans="3:4" ht="12.75">
      <c r="C294" s="13"/>
      <c r="D294" s="1"/>
    </row>
    <row r="295" spans="3:4" ht="12.75">
      <c r="C295" s="13"/>
      <c r="D295" s="1"/>
    </row>
    <row r="296" spans="3:4" ht="12.75">
      <c r="C296" s="13"/>
      <c r="D296" s="1"/>
    </row>
    <row r="297" spans="3:4" ht="12.75">
      <c r="C297" s="13"/>
      <c r="D297" s="1"/>
    </row>
    <row r="298" spans="3:4" ht="12.75">
      <c r="C298" s="13"/>
      <c r="D298" s="1"/>
    </row>
    <row r="299" spans="3:4" ht="12.75">
      <c r="C299" s="13"/>
      <c r="D299" s="1"/>
    </row>
    <row r="300" spans="3:4" ht="12.75">
      <c r="C300" s="13"/>
      <c r="D300" s="1"/>
    </row>
    <row r="301" spans="3:4" ht="12.75">
      <c r="C301" s="13"/>
      <c r="D301" s="1"/>
    </row>
    <row r="302" spans="3:4" ht="12.75">
      <c r="C302" s="13"/>
      <c r="D302" s="1"/>
    </row>
    <row r="303" spans="3:4" ht="12.75">
      <c r="C303" s="13"/>
      <c r="D303" s="1"/>
    </row>
    <row r="304" spans="3:4" ht="12.75">
      <c r="C304" s="13"/>
      <c r="D304" s="1"/>
    </row>
    <row r="305" spans="3:4" ht="12.75">
      <c r="C305" s="13"/>
      <c r="D305" s="1"/>
    </row>
    <row r="306" spans="3:4" ht="12.75">
      <c r="C306" s="13"/>
      <c r="D306" s="1"/>
    </row>
    <row r="307" spans="3:4" ht="12.75">
      <c r="C307" s="13"/>
      <c r="D307" s="1"/>
    </row>
    <row r="308" spans="3:4" ht="12.75">
      <c r="C308" s="13"/>
      <c r="D308" s="1"/>
    </row>
    <row r="309" spans="3:4" ht="12.75">
      <c r="C309" s="13"/>
      <c r="D309" s="1"/>
    </row>
    <row r="310" spans="3:4" ht="12.75">
      <c r="C310" s="13"/>
      <c r="D310" s="1"/>
    </row>
    <row r="311" spans="3:4" ht="12.75">
      <c r="C311" s="13"/>
      <c r="D311" s="1"/>
    </row>
    <row r="312" spans="3:4" ht="12.75">
      <c r="C312" s="13"/>
      <c r="D312" s="1"/>
    </row>
    <row r="313" spans="3:4" ht="12.75">
      <c r="C313" s="13"/>
      <c r="D313" s="1"/>
    </row>
    <row r="314" spans="3:4" ht="12.75">
      <c r="C314" s="13"/>
      <c r="D314" s="1"/>
    </row>
    <row r="315" spans="3:4" ht="12.75">
      <c r="C315" s="13"/>
      <c r="D315" s="1"/>
    </row>
    <row r="316" spans="3:4" ht="12.75">
      <c r="C316" s="13"/>
      <c r="D316" s="1"/>
    </row>
    <row r="317" spans="3:4" ht="12.75">
      <c r="C317" s="13"/>
      <c r="D317" s="1"/>
    </row>
    <row r="318" spans="3:4" ht="12.75">
      <c r="C318" s="13"/>
      <c r="D318" s="1"/>
    </row>
    <row r="319" spans="3:4" ht="12.75">
      <c r="C319" s="13"/>
      <c r="D319" s="1"/>
    </row>
    <row r="320" spans="3:4" ht="12.75">
      <c r="C320" s="13"/>
      <c r="D320" s="1"/>
    </row>
    <row r="321" spans="3:4" ht="12.75">
      <c r="C321" s="13"/>
      <c r="D321" s="1"/>
    </row>
    <row r="322" spans="3:4" ht="12.75">
      <c r="C322" s="13"/>
      <c r="D322" s="1"/>
    </row>
    <row r="323" spans="3:4" ht="12.75">
      <c r="C323" s="13"/>
      <c r="D323" s="1"/>
    </row>
    <row r="324" spans="3:4" ht="12.75">
      <c r="C324" s="13"/>
      <c r="D324" s="1"/>
    </row>
    <row r="325" spans="3:4" ht="12.75">
      <c r="C325" s="13"/>
      <c r="D325" s="1"/>
    </row>
    <row r="326" spans="3:4" ht="12.75">
      <c r="C326" s="13"/>
      <c r="D326" s="1"/>
    </row>
    <row r="327" spans="3:4" ht="12.75">
      <c r="C327" s="13"/>
      <c r="D327" s="1"/>
    </row>
    <row r="328" spans="3:4" ht="12.75">
      <c r="C328" s="13"/>
      <c r="D328" s="1"/>
    </row>
    <row r="329" spans="3:4" ht="12.75">
      <c r="C329" s="13"/>
      <c r="D329" s="1"/>
    </row>
    <row r="330" spans="3:4" ht="12.75">
      <c r="C330" s="13"/>
      <c r="D330" s="1"/>
    </row>
    <row r="331" spans="3:4" ht="12.75">
      <c r="C331" s="13"/>
      <c r="D331" s="1"/>
    </row>
    <row r="332" spans="3:4" ht="12.75">
      <c r="C332" s="13"/>
      <c r="D332" s="1"/>
    </row>
    <row r="333" spans="3:4" ht="12.75">
      <c r="C333" s="13"/>
      <c r="D333" s="1"/>
    </row>
    <row r="334" spans="3:4" ht="12.75">
      <c r="C334" s="13"/>
      <c r="D334" s="1"/>
    </row>
    <row r="335" spans="3:4" ht="12.75">
      <c r="C335" s="13"/>
      <c r="D335" s="1"/>
    </row>
    <row r="336" spans="3:4" ht="12.75">
      <c r="C336" s="13"/>
      <c r="D336" s="1"/>
    </row>
    <row r="337" spans="3:4" ht="12.75">
      <c r="C337" s="13"/>
      <c r="D337" s="1"/>
    </row>
    <row r="338" spans="3:4" ht="12.75">
      <c r="C338" s="13"/>
      <c r="D338" s="1"/>
    </row>
    <row r="339" spans="3:4" ht="12.75">
      <c r="C339" s="13"/>
      <c r="D339" s="1"/>
    </row>
    <row r="340" spans="3:4" ht="12.75">
      <c r="C340" s="13"/>
      <c r="D340" s="1"/>
    </row>
    <row r="341" spans="3:4" ht="12.75">
      <c r="C341" s="13"/>
      <c r="D341" s="1"/>
    </row>
    <row r="342" spans="3:4" ht="12.75">
      <c r="C342" s="13"/>
      <c r="D342" s="1"/>
    </row>
    <row r="343" spans="3:4" ht="12.75">
      <c r="C343" s="13"/>
      <c r="D343" s="1"/>
    </row>
    <row r="344" spans="3:4" ht="12.75">
      <c r="C344" s="13"/>
      <c r="D344" s="1"/>
    </row>
    <row r="345" spans="3:4" ht="12.75">
      <c r="C345" s="13"/>
      <c r="D345" s="1"/>
    </row>
    <row r="346" spans="3:4" ht="12.75">
      <c r="C346" s="13"/>
      <c r="D346" s="1"/>
    </row>
    <row r="347" spans="3:4" ht="12.75">
      <c r="C347" s="13"/>
      <c r="D347" s="1"/>
    </row>
    <row r="348" spans="3:4" ht="12.75">
      <c r="C348" s="13"/>
      <c r="D348" s="1"/>
    </row>
    <row r="349" spans="3:4" ht="12.75">
      <c r="C349" s="13"/>
      <c r="D349" s="1"/>
    </row>
    <row r="350" spans="3:4" ht="12.75">
      <c r="C350" s="13"/>
      <c r="D350" s="1"/>
    </row>
    <row r="351" spans="3:4" ht="12.75">
      <c r="C351" s="13"/>
      <c r="D351" s="1"/>
    </row>
    <row r="352" spans="3:4" ht="12.75">
      <c r="C352" s="13"/>
      <c r="D352" s="1"/>
    </row>
    <row r="353" spans="3:4" ht="12.75">
      <c r="C353" s="13"/>
      <c r="D353" s="1"/>
    </row>
    <row r="354" spans="3:4" ht="12.75">
      <c r="C354" s="13"/>
      <c r="D354" s="1"/>
    </row>
    <row r="355" spans="3:4" ht="12.75">
      <c r="C355" s="13"/>
      <c r="D355" s="1"/>
    </row>
    <row r="356" spans="3:4" ht="12.75">
      <c r="C356" s="13"/>
      <c r="D356" s="1"/>
    </row>
    <row r="357" spans="3:4" ht="12.75">
      <c r="C357" s="13"/>
      <c r="D357" s="1"/>
    </row>
    <row r="358" spans="3:4" ht="12.75">
      <c r="C358" s="13"/>
      <c r="D358" s="1"/>
    </row>
    <row r="359" spans="3:4" ht="12.75">
      <c r="C359" s="13"/>
      <c r="D359" s="1"/>
    </row>
    <row r="360" spans="3:4" ht="12.75">
      <c r="C360" s="13"/>
      <c r="D360" s="1"/>
    </row>
    <row r="361" spans="3:4" ht="12.75">
      <c r="C361" s="13"/>
      <c r="D361" s="1"/>
    </row>
    <row r="362" spans="3:4" ht="12.75">
      <c r="C362" s="13"/>
      <c r="D362" s="1"/>
    </row>
    <row r="363" spans="3:4" ht="12.75">
      <c r="C363" s="13"/>
      <c r="D363" s="1"/>
    </row>
    <row r="364" spans="3:4" ht="12.75">
      <c r="C364" s="13"/>
      <c r="D364" s="1"/>
    </row>
    <row r="365" spans="3:4" ht="12.75">
      <c r="C365" s="13"/>
      <c r="D365" s="1"/>
    </row>
    <row r="366" spans="3:4" ht="12.75">
      <c r="C366" s="13"/>
      <c r="D366" s="1"/>
    </row>
    <row r="367" spans="3:4" ht="12.75">
      <c r="C367" s="13"/>
      <c r="D367" s="1"/>
    </row>
    <row r="368" spans="3:4" ht="12.75">
      <c r="C368" s="13"/>
      <c r="D368" s="1"/>
    </row>
    <row r="369" spans="3:4" ht="12.75">
      <c r="C369" s="13"/>
      <c r="D369" s="1"/>
    </row>
    <row r="370" spans="3:4" ht="12.75">
      <c r="C370" s="13"/>
      <c r="D370" s="1"/>
    </row>
    <row r="371" spans="3:4" ht="12.75">
      <c r="C371" s="13"/>
      <c r="D371" s="1"/>
    </row>
    <row r="372" spans="3:4" ht="12.75">
      <c r="C372" s="13"/>
      <c r="D372" s="1"/>
    </row>
    <row r="373" spans="3:4" ht="12.75">
      <c r="C373" s="13"/>
      <c r="D373" s="1"/>
    </row>
    <row r="374" spans="3:4" ht="12.75">
      <c r="C374" s="13"/>
      <c r="D374" s="1"/>
    </row>
    <row r="375" spans="3:4" ht="12.75">
      <c r="C375" s="13"/>
      <c r="D375" s="1"/>
    </row>
    <row r="376" spans="3:4" ht="12.75">
      <c r="C376" s="13"/>
      <c r="D376" s="1"/>
    </row>
    <row r="377" spans="3:4" ht="12.75">
      <c r="C377" s="13"/>
      <c r="D377" s="1"/>
    </row>
    <row r="378" spans="3:4" ht="12.75">
      <c r="C378" s="13"/>
      <c r="D378" s="1"/>
    </row>
    <row r="379" spans="3:4" ht="12.75">
      <c r="C379" s="13"/>
      <c r="D379" s="1"/>
    </row>
    <row r="380" spans="3:4" ht="12.75">
      <c r="C380" s="13"/>
      <c r="D380" s="1"/>
    </row>
    <row r="381" spans="3:4" ht="12.75">
      <c r="C381" s="13"/>
      <c r="D381" s="1"/>
    </row>
    <row r="382" spans="3:4" ht="12.75">
      <c r="C382" s="13"/>
      <c r="D382" s="1"/>
    </row>
    <row r="383" spans="3:4" ht="12.75">
      <c r="C383" s="13"/>
      <c r="D383" s="1"/>
    </row>
    <row r="384" spans="3:4" ht="12.75">
      <c r="C384" s="13"/>
      <c r="D384" s="1"/>
    </row>
    <row r="385" spans="3:4" ht="12.75">
      <c r="C385" s="13"/>
      <c r="D385" s="1"/>
    </row>
    <row r="386" spans="3:4" ht="12.75">
      <c r="C386" s="13"/>
      <c r="D386" s="1"/>
    </row>
    <row r="387" spans="3:4" ht="12.75">
      <c r="C387" s="13"/>
      <c r="D387" s="1"/>
    </row>
    <row r="388" spans="3:4" ht="12.75">
      <c r="C388" s="13"/>
      <c r="D388" s="1"/>
    </row>
    <row r="389" spans="3:4" ht="12.75">
      <c r="C389" s="13"/>
      <c r="D389" s="1"/>
    </row>
    <row r="390" spans="3:4" ht="12.75">
      <c r="C390" s="13"/>
      <c r="D390" s="1"/>
    </row>
    <row r="391" spans="3:4" ht="12.75">
      <c r="C391" s="13"/>
      <c r="D391" s="1"/>
    </row>
    <row r="392" spans="3:4" ht="12.75">
      <c r="C392" s="13"/>
      <c r="D392" s="1"/>
    </row>
    <row r="393" spans="3:4" ht="12.75">
      <c r="C393" s="13"/>
      <c r="D393" s="1"/>
    </row>
    <row r="394" spans="3:4" ht="12.75">
      <c r="C394" s="13"/>
      <c r="D394" s="1"/>
    </row>
    <row r="395" spans="3:4" ht="12.75">
      <c r="C395" s="13"/>
      <c r="D395" s="1"/>
    </row>
    <row r="396" spans="3:4" ht="12.75">
      <c r="C396" s="13"/>
      <c r="D396" s="1"/>
    </row>
    <row r="397" spans="3:4" ht="12.75">
      <c r="C397" s="13"/>
      <c r="D397" s="1"/>
    </row>
    <row r="398" spans="3:4" ht="12.75">
      <c r="C398" s="13"/>
      <c r="D398" s="1"/>
    </row>
    <row r="399" spans="3:4" ht="12.75">
      <c r="C399" s="13"/>
      <c r="D399" s="1"/>
    </row>
    <row r="400" spans="3:4" ht="12.75">
      <c r="C400" s="13"/>
      <c r="D400" s="1"/>
    </row>
    <row r="401" spans="3:4" ht="12.75">
      <c r="C401" s="13"/>
      <c r="D401" s="1"/>
    </row>
    <row r="402" spans="3:4" ht="12.75">
      <c r="C402" s="13"/>
      <c r="D402" s="1"/>
    </row>
    <row r="403" spans="3:4" ht="12.75">
      <c r="C403" s="13"/>
      <c r="D403" s="1"/>
    </row>
    <row r="404" spans="3:4" ht="12.75">
      <c r="C404" s="13"/>
      <c r="D404" s="1"/>
    </row>
    <row r="405" spans="3:4" ht="12.75">
      <c r="C405" s="13"/>
      <c r="D405" s="1"/>
    </row>
    <row r="406" spans="3:4" ht="12.75">
      <c r="C406" s="13"/>
      <c r="D406" s="1"/>
    </row>
    <row r="407" spans="3:4" ht="12.75">
      <c r="C407" s="13"/>
      <c r="D407" s="1"/>
    </row>
    <row r="408" spans="3:4" ht="12.75">
      <c r="C408" s="13"/>
      <c r="D408" s="1"/>
    </row>
    <row r="409" spans="3:4" ht="12.75">
      <c r="C409" s="13"/>
      <c r="D409" s="1"/>
    </row>
    <row r="410" spans="3:4" ht="12.75">
      <c r="C410" s="13"/>
      <c r="D410" s="1"/>
    </row>
    <row r="411" spans="3:4" ht="12.75">
      <c r="C411" s="13"/>
      <c r="D411" s="1"/>
    </row>
    <row r="412" spans="3:4" ht="12.75">
      <c r="C412" s="13"/>
      <c r="D412" s="1"/>
    </row>
    <row r="413" spans="3:4" ht="12.75">
      <c r="C413" s="13"/>
      <c r="D413" s="1"/>
    </row>
    <row r="414" spans="3:4" ht="12.75">
      <c r="C414" s="13"/>
      <c r="D414" s="1"/>
    </row>
    <row r="415" spans="3:4" ht="12.75">
      <c r="C415" s="13"/>
      <c r="D415" s="1"/>
    </row>
    <row r="416" spans="3:4" ht="12.75">
      <c r="C416" s="13"/>
      <c r="D416" s="1"/>
    </row>
    <row r="417" spans="3:4" ht="12.75">
      <c r="C417" s="13"/>
      <c r="D417" s="1"/>
    </row>
    <row r="418" spans="3:4" ht="12.75">
      <c r="C418" s="13"/>
      <c r="D418" s="1"/>
    </row>
    <row r="419" spans="3:4" ht="12.75">
      <c r="C419" s="13"/>
      <c r="D419" s="1"/>
    </row>
    <row r="420" spans="3:4" ht="12.75">
      <c r="C420" s="13"/>
      <c r="D420" s="1"/>
    </row>
    <row r="421" spans="3:4" ht="12.75">
      <c r="C421" s="13"/>
      <c r="D421" s="1"/>
    </row>
    <row r="422" spans="3:4" ht="12.75">
      <c r="C422" s="13"/>
      <c r="D422" s="1"/>
    </row>
    <row r="423" spans="3:4" ht="12.75">
      <c r="C423" s="13"/>
      <c r="D423" s="1"/>
    </row>
    <row r="424" spans="3:4" ht="12.75">
      <c r="C424" s="13"/>
      <c r="D424" s="1"/>
    </row>
    <row r="425" spans="3:4" ht="12.75">
      <c r="C425" s="13"/>
      <c r="D425" s="1"/>
    </row>
    <row r="426" spans="3:4" ht="12.75">
      <c r="C426" s="13"/>
      <c r="D426" s="1"/>
    </row>
    <row r="427" spans="3:4" ht="12.75">
      <c r="C427" s="13"/>
      <c r="D427" s="1"/>
    </row>
    <row r="428" spans="3:4" ht="12.75">
      <c r="C428" s="13"/>
      <c r="D428" s="1"/>
    </row>
    <row r="429" spans="3:4" ht="12.75">
      <c r="C429" s="13"/>
      <c r="D429" s="1"/>
    </row>
    <row r="430" spans="3:4" ht="12.75">
      <c r="C430" s="13"/>
      <c r="D430" s="1"/>
    </row>
    <row r="431" spans="3:4" ht="12.75">
      <c r="C431" s="13"/>
      <c r="D431" s="1"/>
    </row>
    <row r="432" spans="3:4" ht="12.75">
      <c r="C432" s="13"/>
      <c r="D432" s="1"/>
    </row>
    <row r="433" spans="3:4" ht="12.75">
      <c r="C433" s="13"/>
      <c r="D433" s="1"/>
    </row>
    <row r="434" spans="3:4" ht="12.75">
      <c r="C434" s="13"/>
      <c r="D434" s="1"/>
    </row>
    <row r="435" spans="3:4" ht="12.75">
      <c r="C435" s="13"/>
      <c r="D435" s="1"/>
    </row>
    <row r="436" spans="3:4" ht="12.75">
      <c r="C436" s="13"/>
      <c r="D436" s="1"/>
    </row>
    <row r="437" spans="3:4" ht="12.75">
      <c r="C437" s="13"/>
      <c r="D437" s="1"/>
    </row>
    <row r="438" spans="3:4" ht="12.75">
      <c r="C438" s="13"/>
      <c r="D438" s="1"/>
    </row>
    <row r="439" spans="3:4" ht="12.75">
      <c r="C439" s="13"/>
      <c r="D439" s="1"/>
    </row>
    <row r="440" spans="3:4" ht="12.75">
      <c r="C440" s="13"/>
      <c r="D440" s="1"/>
    </row>
    <row r="441" spans="3:4" ht="12.75">
      <c r="C441" s="13"/>
      <c r="D441" s="1"/>
    </row>
    <row r="442" spans="3:4" ht="12.75">
      <c r="C442" s="13"/>
      <c r="D442" s="1"/>
    </row>
    <row r="443" spans="3:4" ht="12.75">
      <c r="C443" s="13"/>
      <c r="D443" s="1"/>
    </row>
    <row r="444" spans="3:4" ht="12.75">
      <c r="C444" s="13"/>
      <c r="D444" s="1"/>
    </row>
    <row r="445" spans="3:4" ht="12.75">
      <c r="C445" s="13"/>
      <c r="D445" s="1"/>
    </row>
    <row r="446" spans="3:4" ht="12.75">
      <c r="C446" s="13"/>
      <c r="D446" s="1"/>
    </row>
    <row r="447" spans="3:4" ht="12.75">
      <c r="C447" s="13"/>
      <c r="D447" s="1"/>
    </row>
    <row r="448" spans="3:4" ht="12.75">
      <c r="C448" s="13"/>
      <c r="D448" s="1"/>
    </row>
    <row r="449" spans="3:4" ht="12.75">
      <c r="C449" s="13"/>
      <c r="D449" s="1"/>
    </row>
    <row r="450" spans="3:4" ht="12.75">
      <c r="C450" s="13"/>
      <c r="D450" s="1"/>
    </row>
    <row r="451" spans="3:4" ht="12.75">
      <c r="C451" s="13"/>
      <c r="D451" s="1"/>
    </row>
    <row r="452" spans="3:4" ht="12.75">
      <c r="C452" s="13"/>
      <c r="D452" s="1"/>
    </row>
    <row r="453" spans="3:4" ht="12.75">
      <c r="C453" s="13"/>
      <c r="D453" s="1"/>
    </row>
    <row r="454" spans="3:4" ht="12.75">
      <c r="C454" s="13"/>
      <c r="D454" s="1"/>
    </row>
    <row r="455" spans="3:4" ht="12.75">
      <c r="C455" s="13"/>
      <c r="D455" s="1"/>
    </row>
  </sheetData>
  <sheetProtection/>
  <mergeCells count="1">
    <mergeCell ref="A7:I7"/>
  </mergeCells>
  <printOptions/>
  <pageMargins left="0.7874015748031497" right="0.7874015748031497" top="2.362204724409449" bottom="0.7874015748031497" header="0.5118110236220472" footer="0.15748031496062992"/>
  <pageSetup fitToHeight="0" fitToWidth="1" horizontalDpi="600" verticalDpi="600" orientation="portrait" paperSize="9" scale="58" r:id="rId1"/>
  <headerFooter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O361"/>
  <sheetViews>
    <sheetView showGridLines="0" view="pageBreakPreview" zoomScaleSheetLayoutView="100" zoomScalePageLayoutView="0" workbookViewId="0" topLeftCell="A1">
      <pane ySplit="8" topLeftCell="A9" activePane="bottomLeft" state="frozen"/>
      <selection pane="topLeft" activeCell="D21" sqref="D21"/>
      <selection pane="bottomLeft" activeCell="B4" sqref="B4"/>
    </sheetView>
  </sheetViews>
  <sheetFormatPr defaultColWidth="9.140625" defaultRowHeight="12.75"/>
  <cols>
    <col min="1" max="1" width="9.7109375" style="42" customWidth="1"/>
    <col min="2" max="2" width="12.7109375" style="109" customWidth="1"/>
    <col min="3" max="3" width="12.7109375" style="44" customWidth="1"/>
    <col min="4" max="4" width="41.7109375" style="42" customWidth="1"/>
    <col min="5" max="10" width="8.7109375" style="351" customWidth="1"/>
    <col min="11" max="11" width="6.7109375" style="352" customWidth="1"/>
    <col min="12" max="12" width="12.7109375" style="351" customWidth="1"/>
    <col min="13" max="15" width="9.140625" style="42" customWidth="1"/>
    <col min="16" max="16" width="16.140625" style="42" bestFit="1" customWidth="1"/>
    <col min="17" max="17" width="10.8515625" style="42" bestFit="1" customWidth="1"/>
    <col min="18" max="16384" width="9.140625" style="42" customWidth="1"/>
  </cols>
  <sheetData>
    <row r="1" spans="1:12" s="29" customFormat="1" ht="15.75">
      <c r="A1" s="57" t="s">
        <v>153</v>
      </c>
      <c r="B1" s="105"/>
      <c r="C1" s="58"/>
      <c r="D1" s="58"/>
      <c r="E1" s="318"/>
      <c r="F1" s="318"/>
      <c r="G1" s="318"/>
      <c r="H1" s="318"/>
      <c r="I1" s="318"/>
      <c r="J1" s="318"/>
      <c r="K1" s="319"/>
      <c r="L1" s="320"/>
    </row>
    <row r="2" spans="1:12" s="29" customFormat="1" ht="12">
      <c r="A2" s="59" t="s">
        <v>196</v>
      </c>
      <c r="B2" s="106"/>
      <c r="C2" s="60"/>
      <c r="D2" s="60"/>
      <c r="E2" s="321"/>
      <c r="F2" s="321"/>
      <c r="G2" s="321"/>
      <c r="H2" s="321"/>
      <c r="I2" s="321"/>
      <c r="J2" s="321"/>
      <c r="K2" s="322"/>
      <c r="L2" s="323"/>
    </row>
    <row r="3" spans="1:12" s="29" customFormat="1" ht="12">
      <c r="A3" s="30"/>
      <c r="B3" s="107"/>
      <c r="C3" s="55"/>
      <c r="D3" s="31"/>
      <c r="E3" s="324"/>
      <c r="F3" s="324"/>
      <c r="G3" s="324"/>
      <c r="H3" s="324"/>
      <c r="I3" s="325"/>
      <c r="J3" s="325"/>
      <c r="K3" s="326"/>
      <c r="L3" s="327"/>
    </row>
    <row r="4" spans="1:12" s="33" customFormat="1" ht="12">
      <c r="A4" s="35" t="s">
        <v>17</v>
      </c>
      <c r="B4" s="139" t="s">
        <v>481</v>
      </c>
      <c r="C4" s="139"/>
      <c r="D4" s="139"/>
      <c r="E4" s="328"/>
      <c r="F4" s="328"/>
      <c r="G4" s="328"/>
      <c r="H4" s="328"/>
      <c r="I4" s="328"/>
      <c r="J4" s="328"/>
      <c r="K4" s="329"/>
      <c r="L4" s="330"/>
    </row>
    <row r="5" spans="1:12" s="33" customFormat="1" ht="12.75" thickBot="1">
      <c r="A5" s="36" t="s">
        <v>0</v>
      </c>
      <c r="B5" s="37" t="s">
        <v>209</v>
      </c>
      <c r="C5" s="37"/>
      <c r="D5" s="37"/>
      <c r="E5" s="331"/>
      <c r="F5" s="331"/>
      <c r="G5" s="331"/>
      <c r="H5" s="331"/>
      <c r="I5" s="331"/>
      <c r="J5" s="332" t="s">
        <v>210</v>
      </c>
      <c r="K5" s="333"/>
      <c r="L5" s="334"/>
    </row>
    <row r="6" spans="1:12" s="33" customFormat="1" ht="12.75" thickBot="1">
      <c r="A6" s="35"/>
      <c r="B6" s="108"/>
      <c r="C6" s="45"/>
      <c r="D6" s="43"/>
      <c r="E6" s="335"/>
      <c r="F6" s="335"/>
      <c r="G6" s="336"/>
      <c r="H6" s="336"/>
      <c r="I6" s="336"/>
      <c r="J6" s="337"/>
      <c r="K6" s="338"/>
      <c r="L6" s="339"/>
    </row>
    <row r="7" spans="1:12" ht="16.5" thickBot="1">
      <c r="A7" s="388" t="s">
        <v>24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90"/>
    </row>
    <row r="8" spans="1:12" ht="12">
      <c r="A8" s="78" t="s">
        <v>3</v>
      </c>
      <c r="B8" s="131" t="s">
        <v>32</v>
      </c>
      <c r="C8" s="79" t="s">
        <v>7</v>
      </c>
      <c r="D8" s="79" t="s">
        <v>8</v>
      </c>
      <c r="E8" s="340" t="s">
        <v>2</v>
      </c>
      <c r="F8" s="340" t="s">
        <v>19</v>
      </c>
      <c r="G8" s="340" t="s">
        <v>20</v>
      </c>
      <c r="H8" s="340" t="s">
        <v>21</v>
      </c>
      <c r="I8" s="340" t="s">
        <v>22</v>
      </c>
      <c r="J8" s="340" t="s">
        <v>272</v>
      </c>
      <c r="K8" s="340" t="s">
        <v>10</v>
      </c>
      <c r="L8" s="341" t="s">
        <v>18</v>
      </c>
    </row>
    <row r="9" spans="1:12" s="46" customFormat="1" ht="12">
      <c r="A9" s="74">
        <v>1</v>
      </c>
      <c r="B9" s="47" t="s">
        <v>165</v>
      </c>
      <c r="C9" s="49"/>
      <c r="D9" s="49"/>
      <c r="E9" s="342"/>
      <c r="F9" s="342"/>
      <c r="G9" s="342"/>
      <c r="H9" s="342"/>
      <c r="I9" s="342"/>
      <c r="J9" s="342"/>
      <c r="K9" s="342"/>
      <c r="L9" s="343"/>
    </row>
    <row r="10" spans="1:12" s="48" customFormat="1" ht="12">
      <c r="A10" s="75" t="s">
        <v>4</v>
      </c>
      <c r="B10" s="50" t="s">
        <v>200</v>
      </c>
      <c r="C10" s="51"/>
      <c r="D10" s="51"/>
      <c r="E10" s="344"/>
      <c r="F10" s="344"/>
      <c r="G10" s="344"/>
      <c r="H10" s="344"/>
      <c r="I10" s="344"/>
      <c r="J10" s="344"/>
      <c r="K10" s="344"/>
      <c r="L10" s="345"/>
    </row>
    <row r="11" spans="1:12" s="99" customFormat="1" ht="36">
      <c r="A11" s="76" t="s">
        <v>23</v>
      </c>
      <c r="B11" s="113" t="s">
        <v>33</v>
      </c>
      <c r="C11" s="52">
        <v>97624</v>
      </c>
      <c r="D11" s="53" t="s">
        <v>143</v>
      </c>
      <c r="E11" s="346"/>
      <c r="F11" s="346"/>
      <c r="G11" s="346"/>
      <c r="H11" s="346"/>
      <c r="I11" s="346"/>
      <c r="J11" s="346"/>
      <c r="K11" s="347" t="s">
        <v>51</v>
      </c>
      <c r="L11" s="348">
        <f>SUM(L12:L13)</f>
        <v>0.76</v>
      </c>
    </row>
    <row r="12" spans="1:12" s="100" customFormat="1" ht="12">
      <c r="A12" s="77"/>
      <c r="B12" s="129"/>
      <c r="C12" s="56"/>
      <c r="D12" s="54" t="s">
        <v>224</v>
      </c>
      <c r="E12" s="349">
        <v>2</v>
      </c>
      <c r="F12" s="349"/>
      <c r="G12" s="349">
        <v>0.7</v>
      </c>
      <c r="H12" s="349">
        <v>0.15</v>
      </c>
      <c r="I12" s="349">
        <v>2.1</v>
      </c>
      <c r="J12" s="349"/>
      <c r="K12" s="349"/>
      <c r="L12" s="350">
        <f>ROUND(E12*(G12*H12*I12),2)</f>
        <v>0.44</v>
      </c>
    </row>
    <row r="13" spans="1:12" s="100" customFormat="1" ht="12">
      <c r="A13" s="77"/>
      <c r="B13" s="129"/>
      <c r="C13" s="56"/>
      <c r="D13" s="54" t="s">
        <v>306</v>
      </c>
      <c r="E13" s="349">
        <v>1</v>
      </c>
      <c r="F13" s="349"/>
      <c r="G13" s="349">
        <v>1</v>
      </c>
      <c r="H13" s="349">
        <v>0.15</v>
      </c>
      <c r="I13" s="349">
        <v>2.1</v>
      </c>
      <c r="J13" s="349"/>
      <c r="K13" s="349"/>
      <c r="L13" s="350">
        <f>ROUND(E13*(G13*H13*I13),2)</f>
        <v>0.32</v>
      </c>
    </row>
    <row r="14" spans="1:12" s="99" customFormat="1" ht="36">
      <c r="A14" s="76" t="s">
        <v>29</v>
      </c>
      <c r="B14" s="113" t="s">
        <v>33</v>
      </c>
      <c r="C14" s="52">
        <v>97637</v>
      </c>
      <c r="D14" s="53" t="s">
        <v>144</v>
      </c>
      <c r="E14" s="346"/>
      <c r="F14" s="346"/>
      <c r="G14" s="346"/>
      <c r="H14" s="346"/>
      <c r="I14" s="346"/>
      <c r="J14" s="346"/>
      <c r="K14" s="347" t="s">
        <v>44</v>
      </c>
      <c r="L14" s="348">
        <f>SUM(L15:L16)</f>
        <v>46.8</v>
      </c>
    </row>
    <row r="15" spans="1:12" s="100" customFormat="1" ht="12">
      <c r="A15" s="77"/>
      <c r="B15" s="129"/>
      <c r="C15" s="56"/>
      <c r="D15" s="54" t="s">
        <v>223</v>
      </c>
      <c r="E15" s="349">
        <v>2</v>
      </c>
      <c r="F15" s="349"/>
      <c r="G15" s="349">
        <v>6</v>
      </c>
      <c r="H15" s="349"/>
      <c r="I15" s="349">
        <v>1.8</v>
      </c>
      <c r="J15" s="349"/>
      <c r="K15" s="349"/>
      <c r="L15" s="350">
        <f>ROUND(E15*(G15*I15),2)</f>
        <v>21.6</v>
      </c>
    </row>
    <row r="16" spans="1:12" s="100" customFormat="1" ht="12">
      <c r="A16" s="77"/>
      <c r="B16" s="129"/>
      <c r="C16" s="56"/>
      <c r="D16" s="54" t="s">
        <v>223</v>
      </c>
      <c r="E16" s="349">
        <v>2</v>
      </c>
      <c r="F16" s="349"/>
      <c r="G16" s="349">
        <v>7</v>
      </c>
      <c r="H16" s="349"/>
      <c r="I16" s="349">
        <v>1.8</v>
      </c>
      <c r="J16" s="349"/>
      <c r="K16" s="349"/>
      <c r="L16" s="350">
        <f>ROUND(E16*(G16*I16),2)</f>
        <v>25.2</v>
      </c>
    </row>
    <row r="17" spans="1:12" s="99" customFormat="1" ht="24">
      <c r="A17" s="76" t="s">
        <v>30</v>
      </c>
      <c r="B17" s="113" t="s">
        <v>33</v>
      </c>
      <c r="C17" s="52">
        <v>97645</v>
      </c>
      <c r="D17" s="53" t="s">
        <v>146</v>
      </c>
      <c r="E17" s="346"/>
      <c r="F17" s="346"/>
      <c r="G17" s="346"/>
      <c r="H17" s="346"/>
      <c r="I17" s="346"/>
      <c r="J17" s="346"/>
      <c r="K17" s="347" t="s">
        <v>44</v>
      </c>
      <c r="L17" s="348">
        <f>SUM(L18:L18)</f>
        <v>4.14</v>
      </c>
    </row>
    <row r="18" spans="1:12" s="100" customFormat="1" ht="12">
      <c r="A18" s="77"/>
      <c r="B18" s="129"/>
      <c r="C18" s="56"/>
      <c r="D18" s="54" t="s">
        <v>298</v>
      </c>
      <c r="E18" s="349">
        <v>4</v>
      </c>
      <c r="F18" s="349"/>
      <c r="G18" s="349">
        <v>0.9</v>
      </c>
      <c r="H18" s="349"/>
      <c r="I18" s="349">
        <v>1.15</v>
      </c>
      <c r="J18" s="349"/>
      <c r="K18" s="349"/>
      <c r="L18" s="350">
        <f>ROUND(E18*(G18*I18),2)</f>
        <v>4.14</v>
      </c>
    </row>
    <row r="19" spans="1:12" s="99" customFormat="1" ht="24">
      <c r="A19" s="76" t="s">
        <v>31</v>
      </c>
      <c r="B19" s="113" t="s">
        <v>33</v>
      </c>
      <c r="C19" s="52">
        <v>97644</v>
      </c>
      <c r="D19" s="53" t="s">
        <v>145</v>
      </c>
      <c r="E19" s="346"/>
      <c r="F19" s="346"/>
      <c r="G19" s="346"/>
      <c r="H19" s="346"/>
      <c r="I19" s="346"/>
      <c r="J19" s="346"/>
      <c r="K19" s="347" t="s">
        <v>44</v>
      </c>
      <c r="L19" s="348">
        <f>SUM(L20:L20)</f>
        <v>3.78</v>
      </c>
    </row>
    <row r="20" spans="1:15" s="100" customFormat="1" ht="12">
      <c r="A20" s="77"/>
      <c r="B20" s="129"/>
      <c r="C20" s="56"/>
      <c r="D20" s="54" t="s">
        <v>299</v>
      </c>
      <c r="E20" s="349">
        <v>2</v>
      </c>
      <c r="F20" s="349"/>
      <c r="G20" s="349">
        <v>0.9</v>
      </c>
      <c r="H20" s="349"/>
      <c r="I20" s="349">
        <v>2.1</v>
      </c>
      <c r="J20" s="349"/>
      <c r="K20" s="349"/>
      <c r="L20" s="350">
        <f>ROUND(E20*(G20*I20),2)</f>
        <v>3.78</v>
      </c>
      <c r="N20" s="100">
        <f>SQRT(1.8^2+3^2)</f>
        <v>3.4985711369071804</v>
      </c>
      <c r="O20" s="100">
        <f>3.5*7</f>
        <v>24.5</v>
      </c>
    </row>
    <row r="21" spans="1:12" s="99" customFormat="1" ht="36">
      <c r="A21" s="76" t="s">
        <v>206</v>
      </c>
      <c r="B21" s="113" t="s">
        <v>33</v>
      </c>
      <c r="C21" s="52">
        <v>97652</v>
      </c>
      <c r="D21" s="53" t="s">
        <v>148</v>
      </c>
      <c r="E21" s="346"/>
      <c r="F21" s="346"/>
      <c r="G21" s="346"/>
      <c r="H21" s="346"/>
      <c r="I21" s="346"/>
      <c r="J21" s="346"/>
      <c r="K21" s="347" t="s">
        <v>42</v>
      </c>
      <c r="L21" s="348">
        <f>SUM(L22:L22)</f>
        <v>4</v>
      </c>
    </row>
    <row r="22" spans="1:12" s="100" customFormat="1" ht="12">
      <c r="A22" s="77"/>
      <c r="B22" s="129"/>
      <c r="C22" s="56"/>
      <c r="D22" s="54" t="s">
        <v>309</v>
      </c>
      <c r="E22" s="349">
        <v>4</v>
      </c>
      <c r="F22" s="349"/>
      <c r="G22" s="349"/>
      <c r="H22" s="349"/>
      <c r="I22" s="349"/>
      <c r="J22" s="349"/>
      <c r="K22" s="349"/>
      <c r="L22" s="350">
        <f>ROUND(E22,2)</f>
        <v>4</v>
      </c>
    </row>
    <row r="23" spans="1:12" s="99" customFormat="1" ht="36">
      <c r="A23" s="76" t="s">
        <v>469</v>
      </c>
      <c r="B23" s="113" t="s">
        <v>33</v>
      </c>
      <c r="C23" s="52">
        <v>97647</v>
      </c>
      <c r="D23" s="53" t="s">
        <v>147</v>
      </c>
      <c r="E23" s="346"/>
      <c r="F23" s="346"/>
      <c r="G23" s="346"/>
      <c r="H23" s="346"/>
      <c r="I23" s="346"/>
      <c r="J23" s="346"/>
      <c r="K23" s="347" t="s">
        <v>44</v>
      </c>
      <c r="L23" s="348">
        <f>SUM(L24:L24)</f>
        <v>49</v>
      </c>
    </row>
    <row r="24" spans="1:12" s="100" customFormat="1" ht="12">
      <c r="A24" s="77"/>
      <c r="B24" s="129"/>
      <c r="C24" s="56"/>
      <c r="D24" s="54" t="s">
        <v>310</v>
      </c>
      <c r="E24" s="349">
        <v>2</v>
      </c>
      <c r="F24" s="349"/>
      <c r="G24" s="349">
        <v>3.5</v>
      </c>
      <c r="H24" s="349">
        <v>7</v>
      </c>
      <c r="I24" s="349"/>
      <c r="J24" s="349"/>
      <c r="K24" s="349"/>
      <c r="L24" s="350">
        <f>ROUND(E24*(G24*H24),2)</f>
        <v>49</v>
      </c>
    </row>
    <row r="25" spans="1:12" s="99" customFormat="1" ht="36">
      <c r="A25" s="76" t="s">
        <v>470</v>
      </c>
      <c r="B25" s="113" t="s">
        <v>33</v>
      </c>
      <c r="C25" s="52">
        <v>98529</v>
      </c>
      <c r="D25" s="53" t="s">
        <v>150</v>
      </c>
      <c r="E25" s="346"/>
      <c r="F25" s="346"/>
      <c r="G25" s="346"/>
      <c r="H25" s="346"/>
      <c r="I25" s="346"/>
      <c r="J25" s="346"/>
      <c r="K25" s="347" t="s">
        <v>42</v>
      </c>
      <c r="L25" s="348">
        <f>SUM(L26:L26)</f>
        <v>1</v>
      </c>
    </row>
    <row r="26" spans="1:12" s="100" customFormat="1" ht="12">
      <c r="A26" s="77"/>
      <c r="B26" s="129"/>
      <c r="C26" s="56"/>
      <c r="D26" s="54" t="s">
        <v>300</v>
      </c>
      <c r="E26" s="349">
        <v>1</v>
      </c>
      <c r="F26" s="349"/>
      <c r="G26" s="349"/>
      <c r="H26" s="349"/>
      <c r="I26" s="349"/>
      <c r="J26" s="349"/>
      <c r="K26" s="349"/>
      <c r="L26" s="350">
        <f>ROUND(E26,2)</f>
        <v>1</v>
      </c>
    </row>
    <row r="27" spans="1:12" s="99" customFormat="1" ht="48">
      <c r="A27" s="76" t="s">
        <v>471</v>
      </c>
      <c r="B27" s="113" t="s">
        <v>33</v>
      </c>
      <c r="C27" s="52">
        <v>98526</v>
      </c>
      <c r="D27" s="53" t="s">
        <v>149</v>
      </c>
      <c r="E27" s="346"/>
      <c r="F27" s="346"/>
      <c r="G27" s="346"/>
      <c r="H27" s="346"/>
      <c r="I27" s="346"/>
      <c r="J27" s="346"/>
      <c r="K27" s="347" t="s">
        <v>42</v>
      </c>
      <c r="L27" s="348">
        <f>SUM(L28:L28)</f>
        <v>1</v>
      </c>
    </row>
    <row r="28" spans="1:12" s="100" customFormat="1" ht="12">
      <c r="A28" s="77"/>
      <c r="B28" s="129"/>
      <c r="C28" s="56"/>
      <c r="D28" s="54" t="s">
        <v>300</v>
      </c>
      <c r="E28" s="349">
        <v>1</v>
      </c>
      <c r="F28" s="349"/>
      <c r="G28" s="349"/>
      <c r="H28" s="349"/>
      <c r="I28" s="349"/>
      <c r="J28" s="349"/>
      <c r="K28" s="349"/>
      <c r="L28" s="350">
        <f>ROUND(E28,2)</f>
        <v>1</v>
      </c>
    </row>
    <row r="29" spans="1:12" s="99" customFormat="1" ht="24">
      <c r="A29" s="76" t="s">
        <v>472</v>
      </c>
      <c r="B29" s="113" t="s">
        <v>33</v>
      </c>
      <c r="C29" s="52">
        <v>72898</v>
      </c>
      <c r="D29" s="53" t="s">
        <v>128</v>
      </c>
      <c r="E29" s="346"/>
      <c r="F29" s="346"/>
      <c r="G29" s="346"/>
      <c r="H29" s="346"/>
      <c r="I29" s="346"/>
      <c r="J29" s="346"/>
      <c r="K29" s="347" t="s">
        <v>51</v>
      </c>
      <c r="L29" s="348">
        <f>SUM(L30:L35)</f>
        <v>51.88999999999999</v>
      </c>
    </row>
    <row r="30" spans="1:12" s="100" customFormat="1" ht="36">
      <c r="A30" s="77"/>
      <c r="B30" s="129"/>
      <c r="C30" s="56"/>
      <c r="D30" s="54" t="s">
        <v>143</v>
      </c>
      <c r="E30" s="349">
        <v>0.76</v>
      </c>
      <c r="F30" s="349"/>
      <c r="G30" s="349"/>
      <c r="H30" s="349"/>
      <c r="I30" s="349"/>
      <c r="J30" s="349"/>
      <c r="K30" s="349"/>
      <c r="L30" s="350">
        <f>ROUND(E30,2)</f>
        <v>0.76</v>
      </c>
    </row>
    <row r="31" spans="1:12" s="100" customFormat="1" ht="36">
      <c r="A31" s="77"/>
      <c r="B31" s="129"/>
      <c r="C31" s="56"/>
      <c r="D31" s="54" t="s">
        <v>144</v>
      </c>
      <c r="E31" s="349">
        <v>46.8</v>
      </c>
      <c r="F31" s="349"/>
      <c r="G31" s="349"/>
      <c r="H31" s="349"/>
      <c r="I31" s="349"/>
      <c r="J31" s="349"/>
      <c r="K31" s="349"/>
      <c r="L31" s="350">
        <f>ROUND(E31,2)</f>
        <v>46.8</v>
      </c>
    </row>
    <row r="32" spans="1:12" s="100" customFormat="1" ht="24">
      <c r="A32" s="77"/>
      <c r="B32" s="129"/>
      <c r="C32" s="56"/>
      <c r="D32" s="54" t="s">
        <v>146</v>
      </c>
      <c r="E32" s="349">
        <v>4.14</v>
      </c>
      <c r="F32" s="349"/>
      <c r="G32" s="349"/>
      <c r="H32" s="349">
        <v>0.15</v>
      </c>
      <c r="I32" s="349"/>
      <c r="J32" s="349"/>
      <c r="K32" s="349"/>
      <c r="L32" s="350">
        <f>ROUND(E32*H32,2)</f>
        <v>0.62</v>
      </c>
    </row>
    <row r="33" spans="1:12" s="100" customFormat="1" ht="24">
      <c r="A33" s="77"/>
      <c r="B33" s="129"/>
      <c r="C33" s="56"/>
      <c r="D33" s="54" t="s">
        <v>145</v>
      </c>
      <c r="E33" s="349">
        <v>3.78</v>
      </c>
      <c r="F33" s="349"/>
      <c r="G33" s="349"/>
      <c r="H33" s="349">
        <v>0.15</v>
      </c>
      <c r="I33" s="349"/>
      <c r="J33" s="349"/>
      <c r="K33" s="349"/>
      <c r="L33" s="350">
        <f>ROUND(E33*H33,2)</f>
        <v>0.57</v>
      </c>
    </row>
    <row r="34" spans="1:12" s="100" customFormat="1" ht="48">
      <c r="A34" s="77"/>
      <c r="B34" s="129"/>
      <c r="C34" s="56"/>
      <c r="D34" s="54" t="s">
        <v>148</v>
      </c>
      <c r="E34" s="349">
        <v>4</v>
      </c>
      <c r="F34" s="349"/>
      <c r="G34" s="349">
        <v>24</v>
      </c>
      <c r="H34" s="349">
        <v>0.15</v>
      </c>
      <c r="I34" s="349">
        <v>0.15</v>
      </c>
      <c r="J34" s="349"/>
      <c r="K34" s="349"/>
      <c r="L34" s="350">
        <f>ROUND(E34*(G34*H34*I34),2)</f>
        <v>2.16</v>
      </c>
    </row>
    <row r="35" spans="1:12" s="100" customFormat="1" ht="36">
      <c r="A35" s="77"/>
      <c r="B35" s="129"/>
      <c r="C35" s="56"/>
      <c r="D35" s="54" t="s">
        <v>147</v>
      </c>
      <c r="E35" s="349">
        <v>1</v>
      </c>
      <c r="F35" s="349"/>
      <c r="G35" s="349"/>
      <c r="H35" s="349"/>
      <c r="I35" s="349">
        <v>0.02</v>
      </c>
      <c r="J35" s="349">
        <v>49</v>
      </c>
      <c r="K35" s="349"/>
      <c r="L35" s="350">
        <f>ROUND(E35*(I35*J35),2)</f>
        <v>0.98</v>
      </c>
    </row>
    <row r="36" spans="1:12" s="99" customFormat="1" ht="36">
      <c r="A36" s="76" t="s">
        <v>473</v>
      </c>
      <c r="B36" s="113" t="s">
        <v>33</v>
      </c>
      <c r="C36" s="52">
        <v>97914</v>
      </c>
      <c r="D36" s="53" t="s">
        <v>129</v>
      </c>
      <c r="E36" s="346"/>
      <c r="F36" s="346"/>
      <c r="G36" s="346"/>
      <c r="H36" s="346"/>
      <c r="I36" s="346"/>
      <c r="J36" s="346"/>
      <c r="K36" s="347" t="s">
        <v>127</v>
      </c>
      <c r="L36" s="348">
        <f>SUM(L37:L37)</f>
        <v>303.56</v>
      </c>
    </row>
    <row r="37" spans="1:12" s="100" customFormat="1" ht="12">
      <c r="A37" s="77"/>
      <c r="B37" s="129"/>
      <c r="C37" s="56"/>
      <c r="D37" s="54" t="s">
        <v>203</v>
      </c>
      <c r="E37" s="349">
        <v>51.88999999999999</v>
      </c>
      <c r="F37" s="349"/>
      <c r="G37" s="349">
        <v>5.85</v>
      </c>
      <c r="H37" s="349"/>
      <c r="I37" s="349"/>
      <c r="J37" s="349"/>
      <c r="K37" s="349"/>
      <c r="L37" s="350">
        <f>ROUND(E37*G37,2)</f>
        <v>303.56</v>
      </c>
    </row>
    <row r="38" spans="1:12" s="46" customFormat="1" ht="12">
      <c r="A38" s="74">
        <v>2</v>
      </c>
      <c r="B38" s="47" t="s">
        <v>341</v>
      </c>
      <c r="C38" s="49"/>
      <c r="D38" s="49"/>
      <c r="E38" s="342"/>
      <c r="F38" s="342"/>
      <c r="G38" s="342"/>
      <c r="H38" s="342"/>
      <c r="I38" s="342"/>
      <c r="J38" s="342"/>
      <c r="K38" s="342"/>
      <c r="L38" s="343"/>
    </row>
    <row r="39" spans="1:12" s="48" customFormat="1" ht="12">
      <c r="A39" s="75" t="s">
        <v>5</v>
      </c>
      <c r="B39" s="50" t="s">
        <v>212</v>
      </c>
      <c r="C39" s="51"/>
      <c r="D39" s="51"/>
      <c r="E39" s="344"/>
      <c r="F39" s="344"/>
      <c r="G39" s="344"/>
      <c r="H39" s="344"/>
      <c r="I39" s="344"/>
      <c r="J39" s="344"/>
      <c r="K39" s="344"/>
      <c r="L39" s="345"/>
    </row>
    <row r="40" spans="1:12" s="99" customFormat="1" ht="36">
      <c r="A40" s="76" t="s">
        <v>15</v>
      </c>
      <c r="B40" s="113" t="s">
        <v>33</v>
      </c>
      <c r="C40" s="52">
        <v>79480</v>
      </c>
      <c r="D40" s="53" t="s">
        <v>121</v>
      </c>
      <c r="E40" s="346"/>
      <c r="F40" s="346"/>
      <c r="G40" s="346"/>
      <c r="H40" s="346"/>
      <c r="I40" s="346"/>
      <c r="J40" s="346"/>
      <c r="K40" s="347" t="s">
        <v>51</v>
      </c>
      <c r="L40" s="348">
        <f>SUM(L41:L41)</f>
        <v>17.12</v>
      </c>
    </row>
    <row r="41" spans="1:12" s="100" customFormat="1" ht="12">
      <c r="A41" s="77"/>
      <c r="B41" s="129"/>
      <c r="C41" s="56"/>
      <c r="D41" s="54" t="s">
        <v>263</v>
      </c>
      <c r="E41" s="349">
        <v>1</v>
      </c>
      <c r="F41" s="349"/>
      <c r="G41" s="349"/>
      <c r="H41" s="349"/>
      <c r="I41" s="349">
        <v>0.28</v>
      </c>
      <c r="J41" s="349">
        <v>61.1396</v>
      </c>
      <c r="K41" s="349"/>
      <c r="L41" s="350">
        <f>ROUND(E41*(I41*J41),2)</f>
        <v>17.12</v>
      </c>
    </row>
    <row r="42" spans="1:12" s="99" customFormat="1" ht="36">
      <c r="A42" s="76" t="s">
        <v>201</v>
      </c>
      <c r="B42" s="113" t="s">
        <v>33</v>
      </c>
      <c r="C42" s="52">
        <v>97084</v>
      </c>
      <c r="D42" s="53" t="s">
        <v>60</v>
      </c>
      <c r="E42" s="346"/>
      <c r="F42" s="346"/>
      <c r="G42" s="346"/>
      <c r="H42" s="346"/>
      <c r="I42" s="346"/>
      <c r="J42" s="346"/>
      <c r="K42" s="347" t="s">
        <v>44</v>
      </c>
      <c r="L42" s="348">
        <f>SUM(L43)</f>
        <v>61.14</v>
      </c>
    </row>
    <row r="43" spans="1:12" s="100" customFormat="1" ht="12">
      <c r="A43" s="77"/>
      <c r="B43" s="129"/>
      <c r="C43" s="56"/>
      <c r="D43" s="54" t="s">
        <v>263</v>
      </c>
      <c r="E43" s="349">
        <v>1</v>
      </c>
      <c r="F43" s="349"/>
      <c r="G43" s="349"/>
      <c r="H43" s="349"/>
      <c r="I43" s="349"/>
      <c r="J43" s="349">
        <v>61.1396</v>
      </c>
      <c r="K43" s="349"/>
      <c r="L43" s="350">
        <f>ROUND(E43*(J43),2)</f>
        <v>61.14</v>
      </c>
    </row>
    <row r="44" spans="1:12" s="99" customFormat="1" ht="36">
      <c r="A44" s="76" t="s">
        <v>202</v>
      </c>
      <c r="B44" s="113" t="s">
        <v>33</v>
      </c>
      <c r="C44" s="52">
        <v>96525</v>
      </c>
      <c r="D44" s="53" t="s">
        <v>123</v>
      </c>
      <c r="E44" s="346"/>
      <c r="F44" s="346"/>
      <c r="G44" s="346"/>
      <c r="H44" s="346"/>
      <c r="I44" s="346"/>
      <c r="J44" s="346"/>
      <c r="K44" s="347" t="s">
        <v>51</v>
      </c>
      <c r="L44" s="348">
        <f>SUM(L45:L45)</f>
        <v>10.44</v>
      </c>
    </row>
    <row r="45" spans="1:12" s="100" customFormat="1" ht="12">
      <c r="A45" s="77"/>
      <c r="B45" s="129"/>
      <c r="C45" s="56"/>
      <c r="D45" s="54" t="s">
        <v>215</v>
      </c>
      <c r="E45" s="349">
        <v>1</v>
      </c>
      <c r="F45" s="349"/>
      <c r="G45" s="349">
        <v>52.2</v>
      </c>
      <c r="H45" s="349">
        <v>0.4</v>
      </c>
      <c r="I45" s="349">
        <v>0.5</v>
      </c>
      <c r="J45" s="349"/>
      <c r="K45" s="349"/>
      <c r="L45" s="350">
        <f>ROUND(E45*(G45*H45*I45),2)</f>
        <v>10.44</v>
      </c>
    </row>
    <row r="46" spans="1:12" s="99" customFormat="1" ht="84">
      <c r="A46" s="76" t="s">
        <v>207</v>
      </c>
      <c r="B46" s="113" t="s">
        <v>33</v>
      </c>
      <c r="C46" s="52">
        <v>93378</v>
      </c>
      <c r="D46" s="53" t="s">
        <v>124</v>
      </c>
      <c r="E46" s="346"/>
      <c r="F46" s="346"/>
      <c r="G46" s="346"/>
      <c r="H46" s="346"/>
      <c r="I46" s="346"/>
      <c r="J46" s="346"/>
      <c r="K46" s="347" t="s">
        <v>51</v>
      </c>
      <c r="L46" s="348">
        <f>SUM(L47:L47)</f>
        <v>5.22</v>
      </c>
    </row>
    <row r="47" spans="1:12" s="100" customFormat="1" ht="12">
      <c r="A47" s="77"/>
      <c r="B47" s="129"/>
      <c r="C47" s="56"/>
      <c r="D47" s="54" t="s">
        <v>215</v>
      </c>
      <c r="E47" s="349">
        <v>1</v>
      </c>
      <c r="F47" s="349"/>
      <c r="G47" s="349">
        <v>52.2</v>
      </c>
      <c r="H47" s="349">
        <v>0.2</v>
      </c>
      <c r="I47" s="349">
        <v>0.5</v>
      </c>
      <c r="J47" s="349"/>
      <c r="K47" s="349"/>
      <c r="L47" s="350">
        <f>ROUND(E47*(G47*H47*I47),2)</f>
        <v>5.22</v>
      </c>
    </row>
    <row r="48" spans="1:12" s="99" customFormat="1" ht="36">
      <c r="A48" s="76" t="s">
        <v>208</v>
      </c>
      <c r="B48" s="113" t="s">
        <v>33</v>
      </c>
      <c r="C48" s="52">
        <v>96521</v>
      </c>
      <c r="D48" s="53" t="s">
        <v>122</v>
      </c>
      <c r="E48" s="346"/>
      <c r="F48" s="346"/>
      <c r="G48" s="346"/>
      <c r="H48" s="346"/>
      <c r="I48" s="346"/>
      <c r="J48" s="346"/>
      <c r="K48" s="347" t="s">
        <v>51</v>
      </c>
      <c r="L48" s="348">
        <f>SUM(L49:L49)</f>
        <v>9.22</v>
      </c>
    </row>
    <row r="49" spans="1:12" s="100" customFormat="1" ht="12">
      <c r="A49" s="77"/>
      <c r="B49" s="129"/>
      <c r="C49" s="56"/>
      <c r="D49" s="54" t="s">
        <v>216</v>
      </c>
      <c r="E49" s="349">
        <v>8</v>
      </c>
      <c r="F49" s="349"/>
      <c r="G49" s="349">
        <v>1.2000000000000002</v>
      </c>
      <c r="H49" s="349">
        <v>1.2000000000000002</v>
      </c>
      <c r="I49" s="349">
        <v>0.7999999999999999</v>
      </c>
      <c r="J49" s="349"/>
      <c r="K49" s="349"/>
      <c r="L49" s="350">
        <f>ROUND(E49*(G49*H49*I49),2)</f>
        <v>9.22</v>
      </c>
    </row>
    <row r="50" spans="1:12" s="99" customFormat="1" ht="84">
      <c r="A50" s="76" t="s">
        <v>213</v>
      </c>
      <c r="B50" s="113" t="s">
        <v>33</v>
      </c>
      <c r="C50" s="52">
        <v>93379</v>
      </c>
      <c r="D50" s="53" t="s">
        <v>125</v>
      </c>
      <c r="E50" s="346"/>
      <c r="F50" s="346"/>
      <c r="G50" s="346"/>
      <c r="H50" s="346"/>
      <c r="I50" s="346"/>
      <c r="J50" s="346"/>
      <c r="K50" s="347" t="s">
        <v>51</v>
      </c>
      <c r="L50" s="348">
        <f>SUM(L51:L51)</f>
        <v>0.51</v>
      </c>
    </row>
    <row r="51" spans="1:12" s="100" customFormat="1" ht="12">
      <c r="A51" s="77"/>
      <c r="B51" s="129"/>
      <c r="C51" s="56"/>
      <c r="D51" s="54" t="s">
        <v>216</v>
      </c>
      <c r="E51" s="349">
        <v>8</v>
      </c>
      <c r="F51" s="349"/>
      <c r="G51" s="349">
        <v>0.4</v>
      </c>
      <c r="H51" s="349">
        <v>0.4</v>
      </c>
      <c r="I51" s="349">
        <v>0.4</v>
      </c>
      <c r="J51" s="349"/>
      <c r="K51" s="349"/>
      <c r="L51" s="350">
        <f>ROUND(E51*(G51*H51*I51),2)</f>
        <v>0.51</v>
      </c>
    </row>
    <row r="52" spans="1:12" s="99" customFormat="1" ht="48">
      <c r="A52" s="76" t="s">
        <v>230</v>
      </c>
      <c r="B52" s="113" t="s">
        <v>33</v>
      </c>
      <c r="C52" s="52">
        <v>72888</v>
      </c>
      <c r="D52" s="53" t="s">
        <v>126</v>
      </c>
      <c r="E52" s="346"/>
      <c r="F52" s="346"/>
      <c r="G52" s="346"/>
      <c r="H52" s="346"/>
      <c r="I52" s="346"/>
      <c r="J52" s="346"/>
      <c r="K52" s="347" t="s">
        <v>51</v>
      </c>
      <c r="L52" s="348">
        <f>SUM(L53:L56)</f>
        <v>43.47</v>
      </c>
    </row>
    <row r="53" spans="1:12" s="100" customFormat="1" ht="12">
      <c r="A53" s="77"/>
      <c r="B53" s="129"/>
      <c r="C53" s="56"/>
      <c r="D53" s="54" t="s">
        <v>225</v>
      </c>
      <c r="E53" s="349">
        <v>17.12</v>
      </c>
      <c r="F53" s="349"/>
      <c r="G53" s="349"/>
      <c r="H53" s="349"/>
      <c r="I53" s="349"/>
      <c r="J53" s="349"/>
      <c r="K53" s="349"/>
      <c r="L53" s="350">
        <f>ROUND(E53,2)</f>
        <v>17.12</v>
      </c>
    </row>
    <row r="54" spans="1:12" s="100" customFormat="1" ht="12">
      <c r="A54" s="77"/>
      <c r="B54" s="129"/>
      <c r="C54" s="56"/>
      <c r="D54" s="54" t="s">
        <v>226</v>
      </c>
      <c r="E54" s="349">
        <v>5.22</v>
      </c>
      <c r="F54" s="349"/>
      <c r="G54" s="349"/>
      <c r="H54" s="349"/>
      <c r="I54" s="349"/>
      <c r="J54" s="349"/>
      <c r="K54" s="349"/>
      <c r="L54" s="350">
        <f>ROUND(E54,2)</f>
        <v>5.22</v>
      </c>
    </row>
    <row r="55" spans="1:12" s="100" customFormat="1" ht="12">
      <c r="A55" s="77"/>
      <c r="B55" s="129"/>
      <c r="C55" s="56"/>
      <c r="D55" s="54" t="s">
        <v>227</v>
      </c>
      <c r="E55" s="349">
        <v>8.71</v>
      </c>
      <c r="F55" s="349"/>
      <c r="G55" s="349"/>
      <c r="H55" s="349"/>
      <c r="I55" s="349"/>
      <c r="J55" s="349"/>
      <c r="K55" s="349"/>
      <c r="L55" s="350">
        <f>ROUND(E55,2)</f>
        <v>8.71</v>
      </c>
    </row>
    <row r="56" spans="1:12" s="100" customFormat="1" ht="12">
      <c r="A56" s="77"/>
      <c r="B56" s="129"/>
      <c r="C56" s="56"/>
      <c r="D56" s="54" t="s">
        <v>228</v>
      </c>
      <c r="E56" s="349">
        <v>0.4</v>
      </c>
      <c r="F56" s="349"/>
      <c r="G56" s="349"/>
      <c r="H56" s="349"/>
      <c r="I56" s="349"/>
      <c r="J56" s="349"/>
      <c r="K56" s="349"/>
      <c r="L56" s="350">
        <f>ROUND(SUM(L53:L55)*E56,2)</f>
        <v>12.42</v>
      </c>
    </row>
    <row r="57" spans="1:12" s="99" customFormat="1" ht="36">
      <c r="A57" s="76" t="s">
        <v>231</v>
      </c>
      <c r="B57" s="113" t="s">
        <v>33</v>
      </c>
      <c r="C57" s="52">
        <v>97914</v>
      </c>
      <c r="D57" s="53" t="s">
        <v>129</v>
      </c>
      <c r="E57" s="346"/>
      <c r="F57" s="346"/>
      <c r="G57" s="346"/>
      <c r="H57" s="346"/>
      <c r="I57" s="346"/>
      <c r="J57" s="346"/>
      <c r="K57" s="347" t="s">
        <v>127</v>
      </c>
      <c r="L57" s="348">
        <f>SUM(L58)</f>
        <v>254.3</v>
      </c>
    </row>
    <row r="58" spans="1:12" s="100" customFormat="1" ht="12">
      <c r="A58" s="77"/>
      <c r="B58" s="129"/>
      <c r="C58" s="56"/>
      <c r="D58" s="54" t="s">
        <v>229</v>
      </c>
      <c r="E58" s="349">
        <v>43.47</v>
      </c>
      <c r="F58" s="349"/>
      <c r="G58" s="349">
        <v>5.85</v>
      </c>
      <c r="H58" s="349"/>
      <c r="I58" s="349"/>
      <c r="J58" s="349"/>
      <c r="K58" s="349"/>
      <c r="L58" s="350">
        <f>ROUND(E58*(G58),2)</f>
        <v>254.3</v>
      </c>
    </row>
    <row r="59" spans="1:12" s="48" customFormat="1" ht="12">
      <c r="A59" s="75" t="s">
        <v>156</v>
      </c>
      <c r="B59" s="50" t="s">
        <v>214</v>
      </c>
      <c r="C59" s="51"/>
      <c r="D59" s="51"/>
      <c r="E59" s="344"/>
      <c r="F59" s="344"/>
      <c r="G59" s="344"/>
      <c r="H59" s="344"/>
      <c r="I59" s="344"/>
      <c r="J59" s="344"/>
      <c r="K59" s="344"/>
      <c r="L59" s="345"/>
    </row>
    <row r="60" spans="1:12" s="99" customFormat="1" ht="60">
      <c r="A60" s="76" t="s">
        <v>157</v>
      </c>
      <c r="B60" s="113" t="s">
        <v>33</v>
      </c>
      <c r="C60" s="52">
        <v>100896</v>
      </c>
      <c r="D60" s="53" t="s">
        <v>176</v>
      </c>
      <c r="E60" s="346"/>
      <c r="F60" s="346"/>
      <c r="G60" s="346"/>
      <c r="H60" s="346"/>
      <c r="I60" s="346"/>
      <c r="J60" s="346"/>
      <c r="K60" s="347" t="s">
        <v>41</v>
      </c>
      <c r="L60" s="348">
        <f>SUM(L61)</f>
        <v>112</v>
      </c>
    </row>
    <row r="61" spans="1:12" s="100" customFormat="1" ht="12">
      <c r="A61" s="77"/>
      <c r="B61" s="129"/>
      <c r="C61" s="56"/>
      <c r="D61" s="54" t="s">
        <v>232</v>
      </c>
      <c r="E61" s="349">
        <v>16</v>
      </c>
      <c r="F61" s="349"/>
      <c r="G61" s="349">
        <v>7</v>
      </c>
      <c r="H61" s="349"/>
      <c r="I61" s="349"/>
      <c r="J61" s="349"/>
      <c r="K61" s="349"/>
      <c r="L61" s="350">
        <f>ROUND(E61*(G61),2)</f>
        <v>112</v>
      </c>
    </row>
    <row r="62" spans="1:12" s="99" customFormat="1" ht="48">
      <c r="A62" s="76" t="s">
        <v>160</v>
      </c>
      <c r="B62" s="113" t="s">
        <v>33</v>
      </c>
      <c r="C62" s="52">
        <v>94103</v>
      </c>
      <c r="D62" s="53" t="s">
        <v>130</v>
      </c>
      <c r="E62" s="346"/>
      <c r="F62" s="346"/>
      <c r="G62" s="346"/>
      <c r="H62" s="346"/>
      <c r="I62" s="346"/>
      <c r="J62" s="346"/>
      <c r="K62" s="347" t="s">
        <v>51</v>
      </c>
      <c r="L62" s="348">
        <f>SUM(L63:L64)</f>
        <v>1.55</v>
      </c>
    </row>
    <row r="63" spans="1:12" s="100" customFormat="1" ht="12">
      <c r="A63" s="77"/>
      <c r="B63" s="129"/>
      <c r="C63" s="56"/>
      <c r="D63" s="54" t="s">
        <v>215</v>
      </c>
      <c r="E63" s="349">
        <v>1</v>
      </c>
      <c r="F63" s="349"/>
      <c r="G63" s="349">
        <v>52.2</v>
      </c>
      <c r="H63" s="349">
        <v>0.2</v>
      </c>
      <c r="I63" s="349">
        <v>0.1</v>
      </c>
      <c r="J63" s="349"/>
      <c r="K63" s="349"/>
      <c r="L63" s="350">
        <f>ROUND(E63*(G63*H63*I63),2)</f>
        <v>1.04</v>
      </c>
    </row>
    <row r="64" spans="1:12" s="100" customFormat="1" ht="12">
      <c r="A64" s="77"/>
      <c r="B64" s="129"/>
      <c r="C64" s="56"/>
      <c r="D64" s="54" t="s">
        <v>216</v>
      </c>
      <c r="E64" s="349">
        <v>8</v>
      </c>
      <c r="F64" s="349"/>
      <c r="G64" s="349">
        <v>0.8</v>
      </c>
      <c r="H64" s="349">
        <v>0.8</v>
      </c>
      <c r="I64" s="349">
        <v>0.1</v>
      </c>
      <c r="J64" s="349"/>
      <c r="K64" s="349"/>
      <c r="L64" s="350">
        <f>ROUND(E64*(G64*H64*I64),2)</f>
        <v>0.51</v>
      </c>
    </row>
    <row r="65" spans="1:12" s="99" customFormat="1" ht="36">
      <c r="A65" s="76" t="s">
        <v>159</v>
      </c>
      <c r="B65" s="113" t="s">
        <v>33</v>
      </c>
      <c r="C65" s="52">
        <v>96558</v>
      </c>
      <c r="D65" s="53" t="s">
        <v>78</v>
      </c>
      <c r="E65" s="346"/>
      <c r="F65" s="346"/>
      <c r="G65" s="346"/>
      <c r="H65" s="346"/>
      <c r="I65" s="346"/>
      <c r="J65" s="346"/>
      <c r="K65" s="347" t="s">
        <v>51</v>
      </c>
      <c r="L65" s="348">
        <f>SUM(L66)</f>
        <v>1.54</v>
      </c>
    </row>
    <row r="66" spans="1:12" s="100" customFormat="1" ht="12">
      <c r="A66" s="77"/>
      <c r="B66" s="129"/>
      <c r="C66" s="56"/>
      <c r="D66" s="54" t="s">
        <v>216</v>
      </c>
      <c r="E66" s="349">
        <v>8</v>
      </c>
      <c r="F66" s="349"/>
      <c r="G66" s="349">
        <v>0.8</v>
      </c>
      <c r="H66" s="349">
        <v>0.8</v>
      </c>
      <c r="I66" s="349">
        <v>0.3</v>
      </c>
      <c r="J66" s="349"/>
      <c r="K66" s="349"/>
      <c r="L66" s="350">
        <f>ROUND(E66*(G66*H66*I66),2)</f>
        <v>1.54</v>
      </c>
    </row>
    <row r="67" spans="1:12" s="99" customFormat="1" ht="72">
      <c r="A67" s="76" t="s">
        <v>161</v>
      </c>
      <c r="B67" s="113" t="s">
        <v>33</v>
      </c>
      <c r="C67" s="52">
        <v>92723</v>
      </c>
      <c r="D67" s="53" t="s">
        <v>77</v>
      </c>
      <c r="E67" s="346"/>
      <c r="F67" s="346"/>
      <c r="G67" s="346"/>
      <c r="H67" s="346"/>
      <c r="I67" s="346"/>
      <c r="J67" s="346"/>
      <c r="K67" s="347" t="s">
        <v>51</v>
      </c>
      <c r="L67" s="348">
        <f>SUM(L68)</f>
        <v>4.18</v>
      </c>
    </row>
    <row r="68" spans="1:12" s="100" customFormat="1" ht="12">
      <c r="A68" s="77"/>
      <c r="B68" s="129"/>
      <c r="C68" s="56"/>
      <c r="D68" s="54" t="s">
        <v>215</v>
      </c>
      <c r="E68" s="349">
        <v>1</v>
      </c>
      <c r="F68" s="349"/>
      <c r="G68" s="349">
        <v>52.2</v>
      </c>
      <c r="H68" s="349">
        <v>0.2</v>
      </c>
      <c r="I68" s="349">
        <v>0.4</v>
      </c>
      <c r="J68" s="349"/>
      <c r="K68" s="349"/>
      <c r="L68" s="350">
        <f>ROUND(E68*(G68*H68*I68),2)</f>
        <v>4.18</v>
      </c>
    </row>
    <row r="69" spans="1:12" s="99" customFormat="1" ht="36">
      <c r="A69" s="76" t="s">
        <v>194</v>
      </c>
      <c r="B69" s="113" t="s">
        <v>33</v>
      </c>
      <c r="C69" s="52">
        <v>96545</v>
      </c>
      <c r="D69" s="53" t="s">
        <v>75</v>
      </c>
      <c r="E69" s="346"/>
      <c r="F69" s="346"/>
      <c r="G69" s="346"/>
      <c r="H69" s="346"/>
      <c r="I69" s="346"/>
      <c r="J69" s="346"/>
      <c r="K69" s="347" t="s">
        <v>43</v>
      </c>
      <c r="L69" s="348">
        <f>SUM(L70:L71)</f>
        <v>457.59999999999997</v>
      </c>
    </row>
    <row r="70" spans="1:12" s="100" customFormat="1" ht="12">
      <c r="A70" s="77"/>
      <c r="B70" s="129"/>
      <c r="C70" s="56"/>
      <c r="D70" s="54" t="s">
        <v>233</v>
      </c>
      <c r="E70" s="349">
        <v>123.2</v>
      </c>
      <c r="F70" s="349"/>
      <c r="G70" s="349"/>
      <c r="H70" s="349"/>
      <c r="I70" s="349"/>
      <c r="J70" s="349"/>
      <c r="K70" s="349"/>
      <c r="L70" s="350">
        <f>ROUND(E70,2)</f>
        <v>123.2</v>
      </c>
    </row>
    <row r="71" spans="1:12" s="100" customFormat="1" ht="12">
      <c r="A71" s="77"/>
      <c r="B71" s="129"/>
      <c r="C71" s="56"/>
      <c r="D71" s="54" t="s">
        <v>234</v>
      </c>
      <c r="E71" s="349">
        <v>334.4</v>
      </c>
      <c r="F71" s="349"/>
      <c r="G71" s="349"/>
      <c r="H71" s="349"/>
      <c r="I71" s="349"/>
      <c r="J71" s="349"/>
      <c r="K71" s="349"/>
      <c r="L71" s="350">
        <f>ROUND(E71,2)</f>
        <v>334.4</v>
      </c>
    </row>
    <row r="72" spans="1:12" s="99" customFormat="1" ht="36">
      <c r="A72" s="76" t="s">
        <v>236</v>
      </c>
      <c r="B72" s="113" t="s">
        <v>33</v>
      </c>
      <c r="C72" s="52">
        <v>92793</v>
      </c>
      <c r="D72" s="53" t="s">
        <v>72</v>
      </c>
      <c r="E72" s="346"/>
      <c r="F72" s="346"/>
      <c r="G72" s="346"/>
      <c r="H72" s="346"/>
      <c r="I72" s="346"/>
      <c r="J72" s="346"/>
      <c r="K72" s="347" t="s">
        <v>43</v>
      </c>
      <c r="L72" s="348">
        <f>SUM(L73)</f>
        <v>457.6</v>
      </c>
    </row>
    <row r="73" spans="1:12" s="100" customFormat="1" ht="12">
      <c r="A73" s="77"/>
      <c r="B73" s="129"/>
      <c r="C73" s="56"/>
      <c r="D73" s="54" t="s">
        <v>235</v>
      </c>
      <c r="E73" s="349">
        <v>457.59999999999997</v>
      </c>
      <c r="F73" s="349"/>
      <c r="G73" s="349"/>
      <c r="H73" s="349"/>
      <c r="I73" s="349"/>
      <c r="J73" s="349"/>
      <c r="K73" s="349"/>
      <c r="L73" s="350">
        <f>ROUND(E73,2)</f>
        <v>457.6</v>
      </c>
    </row>
    <row r="74" spans="1:12" s="99" customFormat="1" ht="36">
      <c r="A74" s="76" t="s">
        <v>237</v>
      </c>
      <c r="B74" s="113" t="s">
        <v>33</v>
      </c>
      <c r="C74" s="52">
        <v>96535</v>
      </c>
      <c r="D74" s="53" t="s">
        <v>68</v>
      </c>
      <c r="E74" s="346"/>
      <c r="F74" s="346"/>
      <c r="G74" s="346"/>
      <c r="H74" s="346"/>
      <c r="I74" s="346"/>
      <c r="J74" s="346"/>
      <c r="K74" s="347" t="s">
        <v>44</v>
      </c>
      <c r="L74" s="348">
        <f>SUM(L75)</f>
        <v>7.68</v>
      </c>
    </row>
    <row r="75" spans="1:12" s="100" customFormat="1" ht="12">
      <c r="A75" s="77"/>
      <c r="B75" s="129"/>
      <c r="C75" s="56"/>
      <c r="D75" s="54" t="s">
        <v>216</v>
      </c>
      <c r="E75" s="349">
        <v>8</v>
      </c>
      <c r="F75" s="349"/>
      <c r="G75" s="349">
        <v>0.8</v>
      </c>
      <c r="H75" s="349">
        <v>0.8</v>
      </c>
      <c r="I75" s="349">
        <v>0.3</v>
      </c>
      <c r="J75" s="349"/>
      <c r="K75" s="349"/>
      <c r="L75" s="350">
        <f>ROUND(E75*(2*G75*I75+2*H75*I75),2)</f>
        <v>7.68</v>
      </c>
    </row>
    <row r="76" spans="1:12" s="99" customFormat="1" ht="36">
      <c r="A76" s="76" t="s">
        <v>238</v>
      </c>
      <c r="B76" s="113" t="s">
        <v>33</v>
      </c>
      <c r="C76" s="52">
        <v>96536</v>
      </c>
      <c r="D76" s="53" t="s">
        <v>69</v>
      </c>
      <c r="E76" s="346"/>
      <c r="F76" s="346"/>
      <c r="G76" s="346"/>
      <c r="H76" s="346"/>
      <c r="I76" s="346"/>
      <c r="J76" s="346"/>
      <c r="K76" s="347" t="s">
        <v>44</v>
      </c>
      <c r="L76" s="348">
        <f>SUM(L77)</f>
        <v>41.92</v>
      </c>
    </row>
    <row r="77" spans="1:12" s="100" customFormat="1" ht="12">
      <c r="A77" s="77"/>
      <c r="B77" s="129"/>
      <c r="C77" s="56"/>
      <c r="D77" s="54" t="s">
        <v>215</v>
      </c>
      <c r="E77" s="349">
        <v>1</v>
      </c>
      <c r="F77" s="349"/>
      <c r="G77" s="349">
        <v>52.2</v>
      </c>
      <c r="H77" s="349">
        <v>0.2</v>
      </c>
      <c r="I77" s="349">
        <v>0.4</v>
      </c>
      <c r="J77" s="349"/>
      <c r="K77" s="349"/>
      <c r="L77" s="350">
        <f>ROUND(E77*(2*G77*I77+2*H77*I77),2)</f>
        <v>41.92</v>
      </c>
    </row>
    <row r="78" spans="1:12" s="99" customFormat="1" ht="60">
      <c r="A78" s="76" t="s">
        <v>239</v>
      </c>
      <c r="B78" s="113" t="s">
        <v>33</v>
      </c>
      <c r="C78" s="52" t="s">
        <v>81</v>
      </c>
      <c r="D78" s="53" t="s">
        <v>82</v>
      </c>
      <c r="E78" s="346"/>
      <c r="F78" s="346"/>
      <c r="G78" s="346"/>
      <c r="H78" s="346"/>
      <c r="I78" s="346"/>
      <c r="J78" s="346"/>
      <c r="K78" s="347" t="s">
        <v>44</v>
      </c>
      <c r="L78" s="348">
        <f>SUM(L79:L80)</f>
        <v>52.83</v>
      </c>
    </row>
    <row r="79" spans="1:12" s="100" customFormat="1" ht="12">
      <c r="A79" s="77"/>
      <c r="B79" s="129"/>
      <c r="C79" s="56"/>
      <c r="D79" s="383" t="s">
        <v>240</v>
      </c>
      <c r="E79" s="349">
        <v>1</v>
      </c>
      <c r="F79" s="349"/>
      <c r="G79" s="349">
        <v>10.15</v>
      </c>
      <c r="H79" s="349">
        <v>3.45</v>
      </c>
      <c r="I79" s="349"/>
      <c r="J79" s="349"/>
      <c r="K79" s="349"/>
      <c r="L79" s="350">
        <f>ROUND(E79*(G79*H79),2)</f>
        <v>35.02</v>
      </c>
    </row>
    <row r="80" spans="1:12" s="100" customFormat="1" ht="12">
      <c r="A80" s="77"/>
      <c r="B80" s="129"/>
      <c r="C80" s="56"/>
      <c r="D80" s="383" t="s">
        <v>240</v>
      </c>
      <c r="E80" s="349">
        <v>1</v>
      </c>
      <c r="F80" s="349"/>
      <c r="G80" s="349">
        <v>6.85</v>
      </c>
      <c r="H80" s="349">
        <v>2.6</v>
      </c>
      <c r="I80" s="349"/>
      <c r="J80" s="349"/>
      <c r="K80" s="349"/>
      <c r="L80" s="350">
        <f>ROUND(E80*(G80*H80),2)</f>
        <v>17.81</v>
      </c>
    </row>
    <row r="81" spans="1:12" s="99" customFormat="1" ht="48">
      <c r="A81" s="76" t="s">
        <v>455</v>
      </c>
      <c r="B81" s="113" t="s">
        <v>33</v>
      </c>
      <c r="C81" s="52">
        <v>100324</v>
      </c>
      <c r="D81" s="53" t="s">
        <v>63</v>
      </c>
      <c r="E81" s="346"/>
      <c r="F81" s="346"/>
      <c r="G81" s="346"/>
      <c r="H81" s="346"/>
      <c r="I81" s="346"/>
      <c r="J81" s="346"/>
      <c r="K81" s="347" t="s">
        <v>51</v>
      </c>
      <c r="L81" s="348">
        <f>SUM(L82)</f>
        <v>6.11</v>
      </c>
    </row>
    <row r="82" spans="1:12" s="100" customFormat="1" ht="12">
      <c r="A82" s="77"/>
      <c r="B82" s="129"/>
      <c r="C82" s="56"/>
      <c r="D82" s="54" t="s">
        <v>263</v>
      </c>
      <c r="E82" s="349">
        <v>1</v>
      </c>
      <c r="F82" s="349"/>
      <c r="G82" s="349"/>
      <c r="H82" s="349"/>
      <c r="I82" s="349">
        <v>0.1</v>
      </c>
      <c r="J82" s="349">
        <v>61.14</v>
      </c>
      <c r="K82" s="349"/>
      <c r="L82" s="350">
        <f>ROUND(E82*I82*J82,2)</f>
        <v>6.11</v>
      </c>
    </row>
    <row r="83" spans="1:12" s="99" customFormat="1" ht="36">
      <c r="A83" s="76" t="s">
        <v>456</v>
      </c>
      <c r="B83" s="113" t="s">
        <v>33</v>
      </c>
      <c r="C83" s="52">
        <v>95240</v>
      </c>
      <c r="D83" s="53" t="s">
        <v>59</v>
      </c>
      <c r="E83" s="346"/>
      <c r="F83" s="346"/>
      <c r="G83" s="346"/>
      <c r="H83" s="346"/>
      <c r="I83" s="346"/>
      <c r="J83" s="346"/>
      <c r="K83" s="347" t="s">
        <v>44</v>
      </c>
      <c r="L83" s="348">
        <f>SUM(L84)</f>
        <v>61.14</v>
      </c>
    </row>
    <row r="84" spans="1:12" s="100" customFormat="1" ht="12">
      <c r="A84" s="77"/>
      <c r="B84" s="129"/>
      <c r="C84" s="56"/>
      <c r="D84" s="54" t="s">
        <v>263</v>
      </c>
      <c r="E84" s="349">
        <v>1</v>
      </c>
      <c r="F84" s="349"/>
      <c r="G84" s="349"/>
      <c r="H84" s="349"/>
      <c r="I84" s="349"/>
      <c r="J84" s="349">
        <v>61.14</v>
      </c>
      <c r="K84" s="349"/>
      <c r="L84" s="350">
        <f>ROUND(E84*J84,2)</f>
        <v>61.14</v>
      </c>
    </row>
    <row r="85" spans="1:12" s="99" customFormat="1" ht="48">
      <c r="A85" s="76" t="s">
        <v>457</v>
      </c>
      <c r="B85" s="113" t="s">
        <v>33</v>
      </c>
      <c r="C85" s="52">
        <v>97095</v>
      </c>
      <c r="D85" s="53" t="s">
        <v>62</v>
      </c>
      <c r="E85" s="346"/>
      <c r="F85" s="346"/>
      <c r="G85" s="346"/>
      <c r="H85" s="346"/>
      <c r="I85" s="346"/>
      <c r="J85" s="346"/>
      <c r="K85" s="347" t="s">
        <v>51</v>
      </c>
      <c r="L85" s="348">
        <f>SUM(L86)</f>
        <v>9.17</v>
      </c>
    </row>
    <row r="86" spans="1:12" s="100" customFormat="1" ht="12">
      <c r="A86" s="77"/>
      <c r="B86" s="129"/>
      <c r="C86" s="56"/>
      <c r="D86" s="54" t="s">
        <v>263</v>
      </c>
      <c r="E86" s="349">
        <v>1</v>
      </c>
      <c r="F86" s="349"/>
      <c r="G86" s="349"/>
      <c r="H86" s="349"/>
      <c r="I86" s="349">
        <v>0.15</v>
      </c>
      <c r="J86" s="349">
        <v>61.14</v>
      </c>
      <c r="K86" s="349"/>
      <c r="L86" s="350">
        <f>ROUND(E86*I86*J86,2)</f>
        <v>9.17</v>
      </c>
    </row>
    <row r="87" spans="1:12" s="99" customFormat="1" ht="36">
      <c r="A87" s="76" t="s">
        <v>458</v>
      </c>
      <c r="B87" s="113" t="s">
        <v>33</v>
      </c>
      <c r="C87" s="52">
        <v>97086</v>
      </c>
      <c r="D87" s="53" t="s">
        <v>61</v>
      </c>
      <c r="E87" s="346"/>
      <c r="F87" s="346"/>
      <c r="G87" s="346"/>
      <c r="H87" s="346"/>
      <c r="I87" s="346"/>
      <c r="J87" s="346"/>
      <c r="K87" s="347" t="s">
        <v>44</v>
      </c>
      <c r="L87" s="348">
        <f>SUM(L88)</f>
        <v>5.56</v>
      </c>
    </row>
    <row r="88" spans="1:12" s="100" customFormat="1" ht="12">
      <c r="A88" s="77"/>
      <c r="B88" s="129"/>
      <c r="C88" s="56"/>
      <c r="D88" s="54" t="s">
        <v>263</v>
      </c>
      <c r="E88" s="349">
        <v>1</v>
      </c>
      <c r="F88" s="349"/>
      <c r="G88" s="349"/>
      <c r="H88" s="349"/>
      <c r="I88" s="349">
        <v>0.15</v>
      </c>
      <c r="J88" s="349">
        <v>37.08</v>
      </c>
      <c r="K88" s="349"/>
      <c r="L88" s="350">
        <f>ROUND(E88*I88*J88,2)</f>
        <v>5.56</v>
      </c>
    </row>
    <row r="89" spans="1:12" s="99" customFormat="1" ht="60">
      <c r="A89" s="76" t="s">
        <v>459</v>
      </c>
      <c r="B89" s="113" t="s">
        <v>33</v>
      </c>
      <c r="C89" s="52">
        <v>92788</v>
      </c>
      <c r="D89" s="53" t="s">
        <v>71</v>
      </c>
      <c r="E89" s="346"/>
      <c r="F89" s="346"/>
      <c r="G89" s="346"/>
      <c r="H89" s="346"/>
      <c r="I89" s="346"/>
      <c r="J89" s="346"/>
      <c r="K89" s="347" t="s">
        <v>43</v>
      </c>
      <c r="L89" s="348">
        <f>SUM(L90)</f>
        <v>917</v>
      </c>
    </row>
    <row r="90" spans="1:12" s="100" customFormat="1" ht="12">
      <c r="A90" s="77"/>
      <c r="B90" s="129"/>
      <c r="C90" s="56"/>
      <c r="D90" s="54" t="s">
        <v>461</v>
      </c>
      <c r="E90" s="349">
        <v>917</v>
      </c>
      <c r="F90" s="349"/>
      <c r="G90" s="349"/>
      <c r="H90" s="349"/>
      <c r="I90" s="349"/>
      <c r="J90" s="349"/>
      <c r="K90" s="349"/>
      <c r="L90" s="350">
        <f>ROUND(E90,2)</f>
        <v>917</v>
      </c>
    </row>
    <row r="91" spans="1:12" s="99" customFormat="1" ht="24">
      <c r="A91" s="76" t="s">
        <v>460</v>
      </c>
      <c r="B91" s="113" t="s">
        <v>33</v>
      </c>
      <c r="C91" s="52">
        <v>92804</v>
      </c>
      <c r="D91" s="53" t="s">
        <v>74</v>
      </c>
      <c r="E91" s="346"/>
      <c r="F91" s="346"/>
      <c r="G91" s="346"/>
      <c r="H91" s="346"/>
      <c r="I91" s="346"/>
      <c r="J91" s="346"/>
      <c r="K91" s="347" t="s">
        <v>43</v>
      </c>
      <c r="L91" s="348">
        <f>SUM(L92)</f>
        <v>917</v>
      </c>
    </row>
    <row r="92" spans="1:12" s="100" customFormat="1" ht="12">
      <c r="A92" s="77"/>
      <c r="B92" s="129"/>
      <c r="C92" s="56"/>
      <c r="D92" s="54" t="s">
        <v>461</v>
      </c>
      <c r="E92" s="349">
        <v>917</v>
      </c>
      <c r="F92" s="349"/>
      <c r="G92" s="349"/>
      <c r="H92" s="349"/>
      <c r="I92" s="349"/>
      <c r="J92" s="349"/>
      <c r="K92" s="349"/>
      <c r="L92" s="350">
        <f>ROUND(E92,2)</f>
        <v>917</v>
      </c>
    </row>
    <row r="93" spans="1:12" s="48" customFormat="1" ht="12">
      <c r="A93" s="75" t="s">
        <v>158</v>
      </c>
      <c r="B93" s="50" t="s">
        <v>348</v>
      </c>
      <c r="C93" s="51"/>
      <c r="D93" s="51"/>
      <c r="E93" s="344"/>
      <c r="F93" s="344"/>
      <c r="G93" s="344"/>
      <c r="H93" s="344"/>
      <c r="I93" s="344"/>
      <c r="J93" s="344"/>
      <c r="K93" s="344"/>
      <c r="L93" s="345"/>
    </row>
    <row r="94" spans="1:12" s="99" customFormat="1" ht="60">
      <c r="A94" s="76" t="s">
        <v>342</v>
      </c>
      <c r="B94" s="113" t="s">
        <v>33</v>
      </c>
      <c r="C94" s="52">
        <v>92720</v>
      </c>
      <c r="D94" s="53" t="s">
        <v>76</v>
      </c>
      <c r="E94" s="346"/>
      <c r="F94" s="346"/>
      <c r="G94" s="346"/>
      <c r="H94" s="346"/>
      <c r="I94" s="346"/>
      <c r="J94" s="346"/>
      <c r="K94" s="347" t="s">
        <v>51</v>
      </c>
      <c r="L94" s="348">
        <f>SUM(L95)</f>
        <v>0.34</v>
      </c>
    </row>
    <row r="95" spans="1:12" s="100" customFormat="1" ht="12">
      <c r="A95" s="77"/>
      <c r="B95" s="129"/>
      <c r="C95" s="56"/>
      <c r="D95" s="54" t="s">
        <v>349</v>
      </c>
      <c r="E95" s="349">
        <v>4</v>
      </c>
      <c r="F95" s="349"/>
      <c r="G95" s="349">
        <v>0.2</v>
      </c>
      <c r="H95" s="349">
        <v>0.15</v>
      </c>
      <c r="I95" s="349">
        <v>2.85</v>
      </c>
      <c r="J95" s="349"/>
      <c r="K95" s="349"/>
      <c r="L95" s="350">
        <f>ROUND(E95*(G95*H95*I95),2)</f>
        <v>0.34</v>
      </c>
    </row>
    <row r="96" spans="1:12" s="99" customFormat="1" ht="48">
      <c r="A96" s="76" t="s">
        <v>354</v>
      </c>
      <c r="B96" s="113" t="s">
        <v>33</v>
      </c>
      <c r="C96" s="52">
        <v>92263</v>
      </c>
      <c r="D96" s="53" t="s">
        <v>64</v>
      </c>
      <c r="E96" s="346"/>
      <c r="F96" s="346"/>
      <c r="G96" s="346"/>
      <c r="H96" s="346"/>
      <c r="I96" s="346"/>
      <c r="J96" s="346"/>
      <c r="K96" s="347" t="s">
        <v>44</v>
      </c>
      <c r="L96" s="348">
        <f>SUM(L97)</f>
        <v>7.98</v>
      </c>
    </row>
    <row r="97" spans="1:12" s="100" customFormat="1" ht="12">
      <c r="A97" s="77"/>
      <c r="B97" s="129"/>
      <c r="C97" s="56"/>
      <c r="D97" s="54" t="s">
        <v>349</v>
      </c>
      <c r="E97" s="349">
        <v>4</v>
      </c>
      <c r="F97" s="349"/>
      <c r="G97" s="349">
        <v>0.2</v>
      </c>
      <c r="H97" s="349">
        <v>0.15</v>
      </c>
      <c r="I97" s="349">
        <v>2.85</v>
      </c>
      <c r="J97" s="349"/>
      <c r="K97" s="349"/>
      <c r="L97" s="350">
        <f>ROUND(E97*(2*G97*I97+2*H97*I97),2)</f>
        <v>7.98</v>
      </c>
    </row>
    <row r="98" spans="1:12" s="99" customFormat="1" ht="72">
      <c r="A98" s="76" t="s">
        <v>355</v>
      </c>
      <c r="B98" s="113" t="s">
        <v>33</v>
      </c>
      <c r="C98" s="52">
        <v>92418</v>
      </c>
      <c r="D98" s="53" t="s">
        <v>66</v>
      </c>
      <c r="E98" s="346"/>
      <c r="F98" s="346"/>
      <c r="G98" s="346"/>
      <c r="H98" s="346"/>
      <c r="I98" s="346"/>
      <c r="J98" s="346"/>
      <c r="K98" s="347" t="s">
        <v>44</v>
      </c>
      <c r="L98" s="348">
        <f>SUM(L99)</f>
        <v>7.98</v>
      </c>
    </row>
    <row r="99" spans="1:12" s="100" customFormat="1" ht="12">
      <c r="A99" s="77"/>
      <c r="B99" s="129"/>
      <c r="C99" s="56"/>
      <c r="D99" s="54" t="s">
        <v>349</v>
      </c>
      <c r="E99" s="349">
        <v>7.98</v>
      </c>
      <c r="F99" s="349"/>
      <c r="G99" s="349"/>
      <c r="H99" s="349"/>
      <c r="I99" s="349"/>
      <c r="J99" s="349"/>
      <c r="K99" s="349"/>
      <c r="L99" s="350">
        <f>ROUND(E99,2)</f>
        <v>7.98</v>
      </c>
    </row>
    <row r="100" spans="1:12" s="99" customFormat="1" ht="72">
      <c r="A100" s="76" t="s">
        <v>356</v>
      </c>
      <c r="B100" s="113" t="s">
        <v>33</v>
      </c>
      <c r="C100" s="52">
        <v>92723</v>
      </c>
      <c r="D100" s="53" t="s">
        <v>77</v>
      </c>
      <c r="E100" s="346"/>
      <c r="F100" s="346"/>
      <c r="G100" s="346"/>
      <c r="H100" s="346"/>
      <c r="I100" s="346"/>
      <c r="J100" s="346"/>
      <c r="K100" s="347" t="s">
        <v>51</v>
      </c>
      <c r="L100" s="348">
        <f>SUM(L101)</f>
        <v>0.91</v>
      </c>
    </row>
    <row r="101" spans="1:12" s="100" customFormat="1" ht="12">
      <c r="A101" s="77"/>
      <c r="B101" s="129"/>
      <c r="C101" s="56"/>
      <c r="D101" s="54" t="s">
        <v>352</v>
      </c>
      <c r="E101" s="349">
        <v>1</v>
      </c>
      <c r="F101" s="349"/>
      <c r="G101" s="349">
        <v>15.1</v>
      </c>
      <c r="H101" s="349">
        <v>0.15</v>
      </c>
      <c r="I101" s="349">
        <v>0.4</v>
      </c>
      <c r="J101" s="349"/>
      <c r="K101" s="349"/>
      <c r="L101" s="350">
        <f>ROUND(E101*(G101*H101*I101),2)</f>
        <v>0.91</v>
      </c>
    </row>
    <row r="102" spans="1:12" s="99" customFormat="1" ht="36">
      <c r="A102" s="76" t="s">
        <v>357</v>
      </c>
      <c r="B102" s="113" t="s">
        <v>33</v>
      </c>
      <c r="C102" s="52">
        <v>92265</v>
      </c>
      <c r="D102" s="53" t="s">
        <v>65</v>
      </c>
      <c r="E102" s="346"/>
      <c r="F102" s="346"/>
      <c r="G102" s="346"/>
      <c r="H102" s="346"/>
      <c r="I102" s="346"/>
      <c r="J102" s="346"/>
      <c r="K102" s="347" t="s">
        <v>44</v>
      </c>
      <c r="L102" s="348">
        <f>SUM(L103)</f>
        <v>14.35</v>
      </c>
    </row>
    <row r="103" spans="1:12" s="100" customFormat="1" ht="12">
      <c r="A103" s="77"/>
      <c r="B103" s="129"/>
      <c r="C103" s="56"/>
      <c r="D103" s="54" t="s">
        <v>352</v>
      </c>
      <c r="E103" s="349">
        <v>1</v>
      </c>
      <c r="F103" s="349"/>
      <c r="G103" s="349">
        <v>15.1</v>
      </c>
      <c r="H103" s="349">
        <v>0.15</v>
      </c>
      <c r="I103" s="349">
        <v>0.4</v>
      </c>
      <c r="J103" s="349"/>
      <c r="K103" s="349"/>
      <c r="L103" s="350">
        <f>ROUND(E103*(2*G103*I103+G103*H103),2)</f>
        <v>14.35</v>
      </c>
    </row>
    <row r="104" spans="1:12" s="99" customFormat="1" ht="48">
      <c r="A104" s="76" t="s">
        <v>358</v>
      </c>
      <c r="B104" s="113" t="s">
        <v>33</v>
      </c>
      <c r="C104" s="52">
        <v>92455</v>
      </c>
      <c r="D104" s="53" t="s">
        <v>67</v>
      </c>
      <c r="E104" s="346"/>
      <c r="F104" s="346"/>
      <c r="G104" s="346"/>
      <c r="H104" s="346"/>
      <c r="I104" s="346"/>
      <c r="J104" s="346"/>
      <c r="K104" s="347" t="s">
        <v>44</v>
      </c>
      <c r="L104" s="348">
        <f>SUM(L105)</f>
        <v>14.35</v>
      </c>
    </row>
    <row r="105" spans="1:12" s="100" customFormat="1" ht="12">
      <c r="A105" s="77"/>
      <c r="B105" s="129"/>
      <c r="C105" s="56"/>
      <c r="D105" s="54" t="s">
        <v>352</v>
      </c>
      <c r="E105" s="349">
        <v>14.35</v>
      </c>
      <c r="F105" s="349"/>
      <c r="G105" s="349"/>
      <c r="H105" s="349"/>
      <c r="I105" s="349"/>
      <c r="J105" s="349"/>
      <c r="K105" s="349"/>
      <c r="L105" s="350">
        <f>ROUND(E105,2)</f>
        <v>14.35</v>
      </c>
    </row>
    <row r="106" spans="1:12" s="99" customFormat="1" ht="60">
      <c r="A106" s="76" t="s">
        <v>359</v>
      </c>
      <c r="B106" s="113" t="s">
        <v>33</v>
      </c>
      <c r="C106" s="52">
        <v>92779</v>
      </c>
      <c r="D106" s="53" t="s">
        <v>70</v>
      </c>
      <c r="E106" s="346"/>
      <c r="F106" s="346"/>
      <c r="G106" s="346"/>
      <c r="H106" s="346"/>
      <c r="I106" s="346"/>
      <c r="J106" s="346"/>
      <c r="K106" s="347" t="s">
        <v>43</v>
      </c>
      <c r="L106" s="348">
        <f>SUM(L107:L108)</f>
        <v>100</v>
      </c>
    </row>
    <row r="107" spans="1:12" s="100" customFormat="1" ht="12">
      <c r="A107" s="77"/>
      <c r="B107" s="129"/>
      <c r="C107" s="56"/>
      <c r="D107" s="54" t="s">
        <v>350</v>
      </c>
      <c r="E107" s="349">
        <v>27.200000000000003</v>
      </c>
      <c r="F107" s="349"/>
      <c r="G107" s="349"/>
      <c r="H107" s="349"/>
      <c r="I107" s="349"/>
      <c r="J107" s="349"/>
      <c r="K107" s="349"/>
      <c r="L107" s="350">
        <f>ROUND(E107,2)</f>
        <v>27.2</v>
      </c>
    </row>
    <row r="108" spans="1:12" s="100" customFormat="1" ht="12">
      <c r="A108" s="77"/>
      <c r="B108" s="129"/>
      <c r="C108" s="56"/>
      <c r="D108" s="54" t="s">
        <v>351</v>
      </c>
      <c r="E108" s="349">
        <v>72.8</v>
      </c>
      <c r="F108" s="349"/>
      <c r="G108" s="349"/>
      <c r="H108" s="349"/>
      <c r="I108" s="349"/>
      <c r="J108" s="349"/>
      <c r="K108" s="349"/>
      <c r="L108" s="350">
        <f>ROUND(E108,2)</f>
        <v>72.8</v>
      </c>
    </row>
    <row r="109" spans="1:12" s="99" customFormat="1" ht="36">
      <c r="A109" s="76" t="s">
        <v>360</v>
      </c>
      <c r="B109" s="113" t="s">
        <v>33</v>
      </c>
      <c r="C109" s="52">
        <v>92795</v>
      </c>
      <c r="D109" s="53" t="s">
        <v>73</v>
      </c>
      <c r="E109" s="346"/>
      <c r="F109" s="346"/>
      <c r="G109" s="346"/>
      <c r="H109" s="346"/>
      <c r="I109" s="346"/>
      <c r="J109" s="346"/>
      <c r="K109" s="347" t="s">
        <v>43</v>
      </c>
      <c r="L109" s="348">
        <f>SUM(L110:L111)</f>
        <v>100</v>
      </c>
    </row>
    <row r="110" spans="1:12" s="100" customFormat="1" ht="12">
      <c r="A110" s="77"/>
      <c r="B110" s="129"/>
      <c r="C110" s="56"/>
      <c r="D110" s="54" t="s">
        <v>350</v>
      </c>
      <c r="E110" s="349">
        <v>27.200000000000003</v>
      </c>
      <c r="F110" s="349"/>
      <c r="G110" s="349"/>
      <c r="H110" s="349"/>
      <c r="I110" s="349"/>
      <c r="J110" s="349"/>
      <c r="K110" s="349"/>
      <c r="L110" s="350">
        <f>ROUND(E110,2)</f>
        <v>27.2</v>
      </c>
    </row>
    <row r="111" spans="1:12" s="100" customFormat="1" ht="12">
      <c r="A111" s="77"/>
      <c r="B111" s="129"/>
      <c r="C111" s="56"/>
      <c r="D111" s="54" t="s">
        <v>351</v>
      </c>
      <c r="E111" s="349">
        <v>72.8</v>
      </c>
      <c r="F111" s="349"/>
      <c r="G111" s="349"/>
      <c r="H111" s="349"/>
      <c r="I111" s="349"/>
      <c r="J111" s="349"/>
      <c r="K111" s="349"/>
      <c r="L111" s="350">
        <f>ROUND(E111,2)</f>
        <v>72.8</v>
      </c>
    </row>
    <row r="112" spans="1:12" s="48" customFormat="1" ht="12">
      <c r="A112" s="75" t="s">
        <v>162</v>
      </c>
      <c r="B112" s="50" t="s">
        <v>343</v>
      </c>
      <c r="C112" s="51"/>
      <c r="D112" s="51"/>
      <c r="E112" s="344"/>
      <c r="F112" s="344"/>
      <c r="G112" s="344"/>
      <c r="H112" s="344"/>
      <c r="I112" s="344"/>
      <c r="J112" s="344"/>
      <c r="K112" s="344"/>
      <c r="L112" s="345"/>
    </row>
    <row r="113" spans="1:12" s="99" customFormat="1" ht="60">
      <c r="A113" s="76" t="s">
        <v>344</v>
      </c>
      <c r="B113" s="113" t="s">
        <v>33</v>
      </c>
      <c r="C113" s="52" t="s">
        <v>79</v>
      </c>
      <c r="D113" s="53" t="s">
        <v>80</v>
      </c>
      <c r="E113" s="346"/>
      <c r="F113" s="346"/>
      <c r="G113" s="346"/>
      <c r="H113" s="346"/>
      <c r="I113" s="346"/>
      <c r="J113" s="346"/>
      <c r="K113" s="347" t="s">
        <v>44</v>
      </c>
      <c r="L113" s="348">
        <f>SUM(L114)</f>
        <v>14.15</v>
      </c>
    </row>
    <row r="114" spans="1:12" s="100" customFormat="1" ht="12">
      <c r="A114" s="77"/>
      <c r="B114" s="129"/>
      <c r="C114" s="56"/>
      <c r="D114" s="54" t="s">
        <v>353</v>
      </c>
      <c r="E114" s="349">
        <v>1</v>
      </c>
      <c r="F114" s="349"/>
      <c r="G114" s="349">
        <v>3.45</v>
      </c>
      <c r="H114" s="349">
        <v>4.1</v>
      </c>
      <c r="I114" s="349"/>
      <c r="J114" s="349"/>
      <c r="K114" s="349"/>
      <c r="L114" s="350">
        <f>ROUND(E114*(G114*H114),2)</f>
        <v>14.15</v>
      </c>
    </row>
    <row r="115" spans="1:12" s="48" customFormat="1" ht="12">
      <c r="A115" s="75" t="s">
        <v>463</v>
      </c>
      <c r="B115" s="50" t="s">
        <v>465</v>
      </c>
      <c r="C115" s="51"/>
      <c r="D115" s="51"/>
      <c r="E115" s="344"/>
      <c r="F115" s="344"/>
      <c r="G115" s="344"/>
      <c r="H115" s="344"/>
      <c r="I115" s="344"/>
      <c r="J115" s="344"/>
      <c r="K115" s="344"/>
      <c r="L115" s="345"/>
    </row>
    <row r="116" spans="1:12" s="99" customFormat="1" ht="60">
      <c r="A116" s="76" t="s">
        <v>464</v>
      </c>
      <c r="B116" s="113" t="s">
        <v>190</v>
      </c>
      <c r="C116" s="52" t="s">
        <v>466</v>
      </c>
      <c r="D116" s="53" t="s">
        <v>468</v>
      </c>
      <c r="E116" s="346"/>
      <c r="F116" s="346"/>
      <c r="G116" s="346"/>
      <c r="H116" s="346"/>
      <c r="I116" s="346"/>
      <c r="J116" s="346"/>
      <c r="K116" s="347" t="s">
        <v>44</v>
      </c>
      <c r="L116" s="348">
        <f>SUM(L117)</f>
        <v>61.13</v>
      </c>
    </row>
    <row r="117" spans="1:12" s="100" customFormat="1" ht="12">
      <c r="A117" s="77"/>
      <c r="B117" s="129"/>
      <c r="C117" s="56"/>
      <c r="D117" s="54" t="s">
        <v>263</v>
      </c>
      <c r="E117" s="349">
        <v>1</v>
      </c>
      <c r="F117" s="349"/>
      <c r="G117" s="349"/>
      <c r="H117" s="349"/>
      <c r="I117" s="349"/>
      <c r="J117" s="349">
        <v>61.13</v>
      </c>
      <c r="K117" s="349"/>
      <c r="L117" s="350">
        <f>ROUND(E117*J117,2)</f>
        <v>61.13</v>
      </c>
    </row>
    <row r="118" spans="1:12" s="46" customFormat="1" ht="12">
      <c r="A118" s="74">
        <v>3</v>
      </c>
      <c r="B118" s="47" t="s">
        <v>241</v>
      </c>
      <c r="C118" s="49"/>
      <c r="D118" s="49"/>
      <c r="E118" s="342"/>
      <c r="F118" s="342"/>
      <c r="G118" s="342"/>
      <c r="H118" s="342"/>
      <c r="I118" s="342"/>
      <c r="J118" s="342"/>
      <c r="K118" s="342"/>
      <c r="L118" s="343"/>
    </row>
    <row r="119" spans="1:12" s="48" customFormat="1" ht="12">
      <c r="A119" s="75" t="s">
        <v>11</v>
      </c>
      <c r="B119" s="50" t="s">
        <v>345</v>
      </c>
      <c r="C119" s="51"/>
      <c r="D119" s="51"/>
      <c r="E119" s="344"/>
      <c r="F119" s="344"/>
      <c r="G119" s="344"/>
      <c r="H119" s="344"/>
      <c r="I119" s="344"/>
      <c r="J119" s="344"/>
      <c r="K119" s="344"/>
      <c r="L119" s="345"/>
    </row>
    <row r="120" spans="1:12" s="99" customFormat="1" ht="60">
      <c r="A120" s="76" t="s">
        <v>12</v>
      </c>
      <c r="B120" s="113" t="s">
        <v>33</v>
      </c>
      <c r="C120" s="52">
        <v>101159</v>
      </c>
      <c r="D120" s="53" t="s">
        <v>199</v>
      </c>
      <c r="E120" s="346"/>
      <c r="F120" s="346"/>
      <c r="G120" s="346"/>
      <c r="H120" s="346"/>
      <c r="I120" s="346"/>
      <c r="J120" s="346"/>
      <c r="K120" s="347" t="s">
        <v>44</v>
      </c>
      <c r="L120" s="348">
        <f>SUM(L121:L126)</f>
        <v>73.34999999999998</v>
      </c>
    </row>
    <row r="121" spans="1:12" s="100" customFormat="1" ht="12">
      <c r="A121" s="77"/>
      <c r="B121" s="129"/>
      <c r="C121" s="56"/>
      <c r="D121" s="383" t="s">
        <v>296</v>
      </c>
      <c r="E121" s="349">
        <v>1</v>
      </c>
      <c r="F121" s="349"/>
      <c r="G121" s="349">
        <v>28.4</v>
      </c>
      <c r="H121" s="349"/>
      <c r="I121" s="349">
        <v>2.85</v>
      </c>
      <c r="J121" s="349"/>
      <c r="K121" s="349"/>
      <c r="L121" s="350">
        <f aca="true" t="shared" si="0" ref="L121:L126">ROUND(E121*(G121*I121),2)</f>
        <v>80.94</v>
      </c>
    </row>
    <row r="122" spans="1:12" s="100" customFormat="1" ht="12">
      <c r="A122" s="77"/>
      <c r="B122" s="129"/>
      <c r="C122" s="56"/>
      <c r="D122" s="383" t="s">
        <v>297</v>
      </c>
      <c r="E122" s="349">
        <v>2</v>
      </c>
      <c r="F122" s="349"/>
      <c r="G122" s="349">
        <v>0.9</v>
      </c>
      <c r="H122" s="349"/>
      <c r="I122" s="349">
        <v>1.15</v>
      </c>
      <c r="J122" s="349"/>
      <c r="K122" s="349"/>
      <c r="L122" s="350">
        <f t="shared" si="0"/>
        <v>2.07</v>
      </c>
    </row>
    <row r="123" spans="1:12" s="100" customFormat="1" ht="12">
      <c r="A123" s="77"/>
      <c r="B123" s="129"/>
      <c r="C123" s="56"/>
      <c r="D123" s="383" t="s">
        <v>303</v>
      </c>
      <c r="E123" s="349">
        <v>-1</v>
      </c>
      <c r="F123" s="349"/>
      <c r="G123" s="349">
        <v>0.8</v>
      </c>
      <c r="H123" s="349"/>
      <c r="I123" s="349">
        <v>2.1</v>
      </c>
      <c r="J123" s="349"/>
      <c r="K123" s="349"/>
      <c r="L123" s="350">
        <f t="shared" si="0"/>
        <v>-1.68</v>
      </c>
    </row>
    <row r="124" spans="1:12" s="100" customFormat="1" ht="12">
      <c r="A124" s="77"/>
      <c r="B124" s="129"/>
      <c r="C124" s="56"/>
      <c r="D124" s="383" t="s">
        <v>301</v>
      </c>
      <c r="E124" s="349">
        <v>-1</v>
      </c>
      <c r="F124" s="349"/>
      <c r="G124" s="349">
        <v>2.5</v>
      </c>
      <c r="H124" s="349"/>
      <c r="I124" s="349">
        <v>1.15</v>
      </c>
      <c r="J124" s="349"/>
      <c r="K124" s="349"/>
      <c r="L124" s="350">
        <f t="shared" si="0"/>
        <v>-2.88</v>
      </c>
    </row>
    <row r="125" spans="1:12" s="100" customFormat="1" ht="12">
      <c r="A125" s="77"/>
      <c r="B125" s="129"/>
      <c r="C125" s="56"/>
      <c r="D125" s="383" t="s">
        <v>304</v>
      </c>
      <c r="E125" s="349">
        <v>-7</v>
      </c>
      <c r="F125" s="349"/>
      <c r="G125" s="349">
        <v>1</v>
      </c>
      <c r="H125" s="349"/>
      <c r="I125" s="349">
        <v>0.6</v>
      </c>
      <c r="J125" s="349"/>
      <c r="K125" s="349"/>
      <c r="L125" s="350">
        <f t="shared" si="0"/>
        <v>-4.2</v>
      </c>
    </row>
    <row r="126" spans="1:12" s="100" customFormat="1" ht="12">
      <c r="A126" s="77"/>
      <c r="B126" s="129"/>
      <c r="C126" s="56"/>
      <c r="D126" s="383" t="s">
        <v>305</v>
      </c>
      <c r="E126" s="349">
        <v>-1</v>
      </c>
      <c r="F126" s="349"/>
      <c r="G126" s="349">
        <v>1.5</v>
      </c>
      <c r="H126" s="349"/>
      <c r="I126" s="349">
        <v>0.6</v>
      </c>
      <c r="J126" s="349"/>
      <c r="K126" s="349"/>
      <c r="L126" s="350">
        <f t="shared" si="0"/>
        <v>-0.9</v>
      </c>
    </row>
    <row r="127" spans="1:12" s="99" customFormat="1" ht="72">
      <c r="A127" s="76" t="s">
        <v>346</v>
      </c>
      <c r="B127" s="113" t="s">
        <v>33</v>
      </c>
      <c r="C127" s="52">
        <v>87485</v>
      </c>
      <c r="D127" s="53" t="s">
        <v>131</v>
      </c>
      <c r="E127" s="346"/>
      <c r="F127" s="346"/>
      <c r="G127" s="346"/>
      <c r="H127" s="346"/>
      <c r="I127" s="346"/>
      <c r="J127" s="346"/>
      <c r="K127" s="347" t="s">
        <v>44</v>
      </c>
      <c r="L127" s="348">
        <f>SUM(L128:L131)</f>
        <v>53.489999999999995</v>
      </c>
    </row>
    <row r="128" spans="1:12" s="100" customFormat="1" ht="12">
      <c r="A128" s="77"/>
      <c r="B128" s="129"/>
      <c r="C128" s="56"/>
      <c r="D128" s="383" t="s">
        <v>296</v>
      </c>
      <c r="E128" s="349">
        <v>1</v>
      </c>
      <c r="F128" s="349"/>
      <c r="G128" s="349">
        <v>23.3</v>
      </c>
      <c r="H128" s="349"/>
      <c r="I128" s="349">
        <v>2.85</v>
      </c>
      <c r="J128" s="349"/>
      <c r="K128" s="349"/>
      <c r="L128" s="350">
        <f>ROUND(E128*(G128*I128),2)</f>
        <v>66.41</v>
      </c>
    </row>
    <row r="129" spans="1:12" s="100" customFormat="1" ht="12">
      <c r="A129" s="77"/>
      <c r="B129" s="129"/>
      <c r="C129" s="56"/>
      <c r="D129" s="383" t="s">
        <v>302</v>
      </c>
      <c r="E129" s="349">
        <v>-5</v>
      </c>
      <c r="F129" s="349"/>
      <c r="G129" s="349">
        <v>0.7</v>
      </c>
      <c r="H129" s="349"/>
      <c r="I129" s="349">
        <v>2.1</v>
      </c>
      <c r="J129" s="349"/>
      <c r="K129" s="349"/>
      <c r="L129" s="350">
        <f>ROUND(E129*(G129*I129),2)</f>
        <v>-7.35</v>
      </c>
    </row>
    <row r="130" spans="1:12" s="100" customFormat="1" ht="12">
      <c r="A130" s="77"/>
      <c r="B130" s="129"/>
      <c r="C130" s="56"/>
      <c r="D130" s="383" t="s">
        <v>303</v>
      </c>
      <c r="E130" s="349">
        <v>-2</v>
      </c>
      <c r="F130" s="349"/>
      <c r="G130" s="349">
        <v>0.8</v>
      </c>
      <c r="H130" s="349"/>
      <c r="I130" s="349">
        <v>2.1</v>
      </c>
      <c r="J130" s="349"/>
      <c r="K130" s="349"/>
      <c r="L130" s="350">
        <f>ROUND(E130*(G130*I130),2)</f>
        <v>-3.36</v>
      </c>
    </row>
    <row r="131" spans="1:12" s="100" customFormat="1" ht="12">
      <c r="A131" s="77"/>
      <c r="B131" s="129"/>
      <c r="C131" s="56"/>
      <c r="D131" s="383" t="s">
        <v>347</v>
      </c>
      <c r="E131" s="349">
        <v>-1</v>
      </c>
      <c r="F131" s="349"/>
      <c r="G131" s="349">
        <v>1.05</v>
      </c>
      <c r="H131" s="349"/>
      <c r="I131" s="349">
        <v>2.1</v>
      </c>
      <c r="J131" s="349"/>
      <c r="K131" s="349"/>
      <c r="L131" s="350">
        <f>ROUND(E131*(G131*I131),2)</f>
        <v>-2.21</v>
      </c>
    </row>
    <row r="132" spans="1:12" s="46" customFormat="1" ht="12">
      <c r="A132" s="74">
        <v>4</v>
      </c>
      <c r="B132" s="47" t="s">
        <v>242</v>
      </c>
      <c r="C132" s="49"/>
      <c r="D132" s="49"/>
      <c r="E132" s="342"/>
      <c r="F132" s="342"/>
      <c r="G132" s="342"/>
      <c r="H132" s="342"/>
      <c r="I132" s="342"/>
      <c r="J132" s="342"/>
      <c r="K132" s="342"/>
      <c r="L132" s="343"/>
    </row>
    <row r="133" spans="1:12" s="48" customFormat="1" ht="12">
      <c r="A133" s="75" t="s">
        <v>218</v>
      </c>
      <c r="B133" s="50" t="s">
        <v>244</v>
      </c>
      <c r="C133" s="51"/>
      <c r="D133" s="51"/>
      <c r="E133" s="344"/>
      <c r="F133" s="344"/>
      <c r="G133" s="344"/>
      <c r="H133" s="344"/>
      <c r="I133" s="344"/>
      <c r="J133" s="344"/>
      <c r="K133" s="344"/>
      <c r="L133" s="345"/>
    </row>
    <row r="134" spans="1:12" s="99" customFormat="1" ht="48">
      <c r="A134" s="76" t="s">
        <v>219</v>
      </c>
      <c r="B134" s="113" t="s">
        <v>33</v>
      </c>
      <c r="C134" s="52">
        <v>92552</v>
      </c>
      <c r="D134" s="53" t="s">
        <v>48</v>
      </c>
      <c r="E134" s="346"/>
      <c r="F134" s="346"/>
      <c r="G134" s="346"/>
      <c r="H134" s="346"/>
      <c r="I134" s="346"/>
      <c r="J134" s="346"/>
      <c r="K134" s="347" t="s">
        <v>42</v>
      </c>
      <c r="L134" s="348">
        <f>SUM(L135)</f>
        <v>6</v>
      </c>
    </row>
    <row r="135" spans="1:12" s="100" customFormat="1" ht="12">
      <c r="A135" s="77"/>
      <c r="B135" s="129"/>
      <c r="C135" s="56"/>
      <c r="D135" s="383" t="s">
        <v>307</v>
      </c>
      <c r="E135" s="349">
        <v>6</v>
      </c>
      <c r="F135" s="349"/>
      <c r="G135" s="349"/>
      <c r="H135" s="349"/>
      <c r="I135" s="349"/>
      <c r="J135" s="349"/>
      <c r="K135" s="349"/>
      <c r="L135" s="350">
        <f>ROUND(E135,2)</f>
        <v>6</v>
      </c>
    </row>
    <row r="136" spans="1:12" s="99" customFormat="1" ht="48">
      <c r="A136" s="76" t="s">
        <v>220</v>
      </c>
      <c r="B136" s="113" t="s">
        <v>33</v>
      </c>
      <c r="C136" s="52">
        <v>92549</v>
      </c>
      <c r="D136" s="53" t="s">
        <v>47</v>
      </c>
      <c r="E136" s="346"/>
      <c r="F136" s="346"/>
      <c r="G136" s="346"/>
      <c r="H136" s="346"/>
      <c r="I136" s="346"/>
      <c r="J136" s="346"/>
      <c r="K136" s="347" t="s">
        <v>42</v>
      </c>
      <c r="L136" s="348">
        <f>SUM(L137)</f>
        <v>2</v>
      </c>
    </row>
    <row r="137" spans="1:12" s="100" customFormat="1" ht="12">
      <c r="A137" s="77"/>
      <c r="B137" s="129"/>
      <c r="C137" s="56"/>
      <c r="D137" s="383" t="s">
        <v>308</v>
      </c>
      <c r="E137" s="349">
        <v>2</v>
      </c>
      <c r="F137" s="349"/>
      <c r="G137" s="349"/>
      <c r="H137" s="349"/>
      <c r="I137" s="349"/>
      <c r="J137" s="349"/>
      <c r="K137" s="349"/>
      <c r="L137" s="350">
        <f>ROUND(E137,2)</f>
        <v>2</v>
      </c>
    </row>
    <row r="138" spans="1:12" s="99" customFormat="1" ht="60">
      <c r="A138" s="76" t="s">
        <v>221</v>
      </c>
      <c r="B138" s="113" t="s">
        <v>33</v>
      </c>
      <c r="C138" s="52">
        <v>92539</v>
      </c>
      <c r="D138" s="53" t="s">
        <v>46</v>
      </c>
      <c r="E138" s="346"/>
      <c r="F138" s="346"/>
      <c r="G138" s="346"/>
      <c r="H138" s="346"/>
      <c r="I138" s="346"/>
      <c r="J138" s="346"/>
      <c r="K138" s="347" t="s">
        <v>44</v>
      </c>
      <c r="L138" s="348">
        <f>SUM(L139:L140)</f>
        <v>148.46</v>
      </c>
    </row>
    <row r="139" spans="1:12" s="100" customFormat="1" ht="12">
      <c r="A139" s="77"/>
      <c r="B139" s="129"/>
      <c r="C139" s="56"/>
      <c r="D139" s="383" t="s">
        <v>311</v>
      </c>
      <c r="E139" s="349">
        <v>2</v>
      </c>
      <c r="F139" s="349"/>
      <c r="G139" s="349">
        <v>12</v>
      </c>
      <c r="H139" s="349">
        <v>6</v>
      </c>
      <c r="I139" s="349"/>
      <c r="J139" s="349"/>
      <c r="K139" s="349"/>
      <c r="L139" s="350">
        <f>ROUND(E139*(G139*H139),2)</f>
        <v>144</v>
      </c>
    </row>
    <row r="140" spans="1:12" s="100" customFormat="1" ht="12">
      <c r="A140" s="77"/>
      <c r="B140" s="129"/>
      <c r="C140" s="56"/>
      <c r="D140" s="383" t="s">
        <v>312</v>
      </c>
      <c r="E140" s="349">
        <v>2</v>
      </c>
      <c r="F140" s="349"/>
      <c r="G140" s="349">
        <v>2.97</v>
      </c>
      <c r="H140" s="349">
        <v>0.75</v>
      </c>
      <c r="I140" s="349"/>
      <c r="J140" s="349"/>
      <c r="K140" s="349"/>
      <c r="L140" s="350">
        <f>ROUND(E140*(G140*H140),2)</f>
        <v>4.46</v>
      </c>
    </row>
    <row r="141" spans="1:12" s="99" customFormat="1" ht="36">
      <c r="A141" s="76" t="s">
        <v>222</v>
      </c>
      <c r="B141" s="113" t="s">
        <v>154</v>
      </c>
      <c r="C141" s="52" t="s">
        <v>155</v>
      </c>
      <c r="D141" s="53" t="s">
        <v>319</v>
      </c>
      <c r="E141" s="346"/>
      <c r="F141" s="346"/>
      <c r="G141" s="346"/>
      <c r="H141" s="346"/>
      <c r="I141" s="346"/>
      <c r="J141" s="346"/>
      <c r="K141" s="347" t="s">
        <v>37</v>
      </c>
      <c r="L141" s="348">
        <f>SUM(L142:L144)</f>
        <v>26.509999999999998</v>
      </c>
    </row>
    <row r="142" spans="1:12" s="100" customFormat="1" ht="12">
      <c r="A142" s="77"/>
      <c r="B142" s="129"/>
      <c r="C142" s="56"/>
      <c r="D142" s="383" t="s">
        <v>295</v>
      </c>
      <c r="E142" s="349">
        <v>2</v>
      </c>
      <c r="F142" s="349"/>
      <c r="G142" s="349"/>
      <c r="H142" s="349"/>
      <c r="I142" s="349"/>
      <c r="J142" s="349">
        <v>9.3321</v>
      </c>
      <c r="K142" s="349"/>
      <c r="L142" s="350">
        <f>ROUND(E142*(J142),2)</f>
        <v>18.66</v>
      </c>
    </row>
    <row r="143" spans="1:12" s="100" customFormat="1" ht="12">
      <c r="A143" s="77"/>
      <c r="B143" s="129"/>
      <c r="C143" s="56"/>
      <c r="D143" s="383" t="s">
        <v>295</v>
      </c>
      <c r="E143" s="349">
        <v>1</v>
      </c>
      <c r="F143" s="349"/>
      <c r="G143" s="349">
        <v>6.85</v>
      </c>
      <c r="H143" s="349"/>
      <c r="I143" s="349">
        <v>1</v>
      </c>
      <c r="J143" s="349"/>
      <c r="K143" s="349"/>
      <c r="L143" s="350">
        <f>ROUND(E143*(G143*I143),2)</f>
        <v>6.85</v>
      </c>
    </row>
    <row r="144" spans="1:12" s="100" customFormat="1" ht="12">
      <c r="A144" s="77"/>
      <c r="B144" s="129"/>
      <c r="C144" s="56"/>
      <c r="D144" s="383" t="s">
        <v>295</v>
      </c>
      <c r="E144" s="349">
        <v>1</v>
      </c>
      <c r="F144" s="349"/>
      <c r="G144" s="349">
        <v>2</v>
      </c>
      <c r="H144" s="349"/>
      <c r="I144" s="349">
        <v>0.5</v>
      </c>
      <c r="J144" s="349"/>
      <c r="K144" s="349"/>
      <c r="L144" s="350">
        <f>ROUND(E144*(G144*I144),2)</f>
        <v>1</v>
      </c>
    </row>
    <row r="145" spans="1:12" s="48" customFormat="1" ht="12">
      <c r="A145" s="75" t="s">
        <v>313</v>
      </c>
      <c r="B145" s="50" t="s">
        <v>247</v>
      </c>
      <c r="C145" s="51"/>
      <c r="D145" s="51"/>
      <c r="E145" s="344"/>
      <c r="F145" s="344"/>
      <c r="G145" s="344"/>
      <c r="H145" s="344"/>
      <c r="I145" s="344"/>
      <c r="J145" s="344"/>
      <c r="K145" s="344"/>
      <c r="L145" s="345"/>
    </row>
    <row r="146" spans="1:12" s="99" customFormat="1" ht="36">
      <c r="A146" s="76" t="s">
        <v>314</v>
      </c>
      <c r="B146" s="113" t="s">
        <v>33</v>
      </c>
      <c r="C146" s="52">
        <v>94442</v>
      </c>
      <c r="D146" s="53" t="s">
        <v>49</v>
      </c>
      <c r="E146" s="346"/>
      <c r="F146" s="346"/>
      <c r="G146" s="346"/>
      <c r="H146" s="346"/>
      <c r="I146" s="346"/>
      <c r="J146" s="346"/>
      <c r="K146" s="347" t="s">
        <v>44</v>
      </c>
      <c r="L146" s="348">
        <f>SUM(L147)</f>
        <v>148.46</v>
      </c>
    </row>
    <row r="147" spans="1:12" s="100" customFormat="1" ht="12">
      <c r="A147" s="77"/>
      <c r="B147" s="129"/>
      <c r="C147" s="56"/>
      <c r="D147" s="383" t="s">
        <v>310</v>
      </c>
      <c r="E147" s="349">
        <v>1</v>
      </c>
      <c r="F147" s="349"/>
      <c r="G147" s="349"/>
      <c r="H147" s="349"/>
      <c r="I147" s="349"/>
      <c r="J147" s="349">
        <v>148.46</v>
      </c>
      <c r="K147" s="349"/>
      <c r="L147" s="350">
        <f>ROUND(E147*(J147),2)</f>
        <v>148.46</v>
      </c>
    </row>
    <row r="148" spans="1:12" s="99" customFormat="1" ht="60">
      <c r="A148" s="76" t="s">
        <v>320</v>
      </c>
      <c r="B148" s="113" t="s">
        <v>33</v>
      </c>
      <c r="C148" s="52">
        <v>94219</v>
      </c>
      <c r="D148" s="53" t="s">
        <v>50</v>
      </c>
      <c r="E148" s="346"/>
      <c r="F148" s="346"/>
      <c r="G148" s="346"/>
      <c r="H148" s="346"/>
      <c r="I148" s="346"/>
      <c r="J148" s="346"/>
      <c r="K148" s="347" t="s">
        <v>41</v>
      </c>
      <c r="L148" s="348">
        <f>SUM(L149)</f>
        <v>14.6</v>
      </c>
    </row>
    <row r="149" spans="1:12" s="100" customFormat="1" ht="12">
      <c r="A149" s="77"/>
      <c r="B149" s="129"/>
      <c r="C149" s="56"/>
      <c r="D149" s="383" t="s">
        <v>321</v>
      </c>
      <c r="E149" s="349">
        <v>1</v>
      </c>
      <c r="F149" s="349"/>
      <c r="G149" s="349">
        <v>14.6</v>
      </c>
      <c r="H149" s="349"/>
      <c r="I149" s="349"/>
      <c r="J149" s="349"/>
      <c r="K149" s="349"/>
      <c r="L149" s="350">
        <f>ROUND(E149*(G149),2)</f>
        <v>14.6</v>
      </c>
    </row>
    <row r="150" spans="1:12" s="48" customFormat="1" ht="12">
      <c r="A150" s="75" t="s">
        <v>315</v>
      </c>
      <c r="B150" s="50" t="s">
        <v>291</v>
      </c>
      <c r="C150" s="51"/>
      <c r="D150" s="51"/>
      <c r="E150" s="344"/>
      <c r="F150" s="344"/>
      <c r="G150" s="344"/>
      <c r="H150" s="344"/>
      <c r="I150" s="344"/>
      <c r="J150" s="344"/>
      <c r="K150" s="344"/>
      <c r="L150" s="345"/>
    </row>
    <row r="151" spans="1:12" s="99" customFormat="1" ht="36">
      <c r="A151" s="76" t="s">
        <v>316</v>
      </c>
      <c r="B151" s="113" t="s">
        <v>33</v>
      </c>
      <c r="C151" s="52">
        <v>96117</v>
      </c>
      <c r="D151" s="53" t="s">
        <v>139</v>
      </c>
      <c r="E151" s="346"/>
      <c r="F151" s="346"/>
      <c r="G151" s="346"/>
      <c r="H151" s="346"/>
      <c r="I151" s="346"/>
      <c r="J151" s="346"/>
      <c r="K151" s="347" t="s">
        <v>44</v>
      </c>
      <c r="L151" s="348">
        <f>SUM(L152)</f>
        <v>35.85</v>
      </c>
    </row>
    <row r="152" spans="1:12" s="100" customFormat="1" ht="12">
      <c r="A152" s="77"/>
      <c r="B152" s="129"/>
      <c r="C152" s="56"/>
      <c r="D152" s="383" t="s">
        <v>317</v>
      </c>
      <c r="E152" s="349">
        <v>1</v>
      </c>
      <c r="F152" s="349"/>
      <c r="G152" s="349"/>
      <c r="H152" s="349"/>
      <c r="I152" s="349"/>
      <c r="J152" s="349">
        <v>35.85</v>
      </c>
      <c r="K152" s="349"/>
      <c r="L152" s="350">
        <f>ROUND(E152*(J152),2)</f>
        <v>35.85</v>
      </c>
    </row>
    <row r="153" spans="1:12" s="99" customFormat="1" ht="24">
      <c r="A153" s="76" t="s">
        <v>322</v>
      </c>
      <c r="B153" s="113" t="s">
        <v>33</v>
      </c>
      <c r="C153" s="52">
        <v>96122</v>
      </c>
      <c r="D153" s="53" t="s">
        <v>140</v>
      </c>
      <c r="E153" s="346"/>
      <c r="F153" s="346"/>
      <c r="G153" s="346"/>
      <c r="H153" s="346"/>
      <c r="I153" s="346"/>
      <c r="J153" s="346"/>
      <c r="K153" s="347" t="s">
        <v>41</v>
      </c>
      <c r="L153" s="348">
        <f>SUM(L154)</f>
        <v>24.1</v>
      </c>
    </row>
    <row r="154" spans="1:12" s="100" customFormat="1" ht="12">
      <c r="A154" s="77"/>
      <c r="B154" s="129"/>
      <c r="C154" s="56"/>
      <c r="D154" s="383" t="s">
        <v>318</v>
      </c>
      <c r="E154" s="349">
        <v>1</v>
      </c>
      <c r="F154" s="349"/>
      <c r="G154" s="349">
        <v>24.1</v>
      </c>
      <c r="H154" s="349"/>
      <c r="I154" s="349"/>
      <c r="J154" s="349"/>
      <c r="K154" s="349"/>
      <c r="L154" s="350">
        <f>ROUND(E154*(G154),2)</f>
        <v>24.1</v>
      </c>
    </row>
    <row r="155" spans="1:12" s="99" customFormat="1" ht="36">
      <c r="A155" s="76" t="s">
        <v>323</v>
      </c>
      <c r="B155" s="113" t="s">
        <v>33</v>
      </c>
      <c r="C155" s="52">
        <v>96116</v>
      </c>
      <c r="D155" s="53" t="s">
        <v>141</v>
      </c>
      <c r="E155" s="346"/>
      <c r="F155" s="346"/>
      <c r="G155" s="346"/>
      <c r="H155" s="346"/>
      <c r="I155" s="346"/>
      <c r="J155" s="346"/>
      <c r="K155" s="347" t="s">
        <v>44</v>
      </c>
      <c r="L155" s="348">
        <f>SUM(L156)</f>
        <v>47.52</v>
      </c>
    </row>
    <row r="156" spans="1:12" s="100" customFormat="1" ht="12">
      <c r="A156" s="77"/>
      <c r="B156" s="129"/>
      <c r="C156" s="56"/>
      <c r="D156" s="383" t="s">
        <v>317</v>
      </c>
      <c r="E156" s="349">
        <v>1</v>
      </c>
      <c r="F156" s="349"/>
      <c r="G156" s="349"/>
      <c r="H156" s="349"/>
      <c r="I156" s="349"/>
      <c r="J156" s="349">
        <v>47.52</v>
      </c>
      <c r="K156" s="349"/>
      <c r="L156" s="350">
        <f>ROUND(E156*(J156),2)</f>
        <v>47.52</v>
      </c>
    </row>
    <row r="157" spans="1:12" s="99" customFormat="1" ht="24">
      <c r="A157" s="76" t="s">
        <v>324</v>
      </c>
      <c r="B157" s="113" t="s">
        <v>33</v>
      </c>
      <c r="C157" s="52">
        <v>96121</v>
      </c>
      <c r="D157" s="53" t="s">
        <v>142</v>
      </c>
      <c r="E157" s="346"/>
      <c r="F157" s="346"/>
      <c r="G157" s="346"/>
      <c r="H157" s="346"/>
      <c r="I157" s="346"/>
      <c r="J157" s="346"/>
      <c r="K157" s="347" t="s">
        <v>41</v>
      </c>
      <c r="L157" s="348">
        <f>SUM(L158)</f>
        <v>39.57</v>
      </c>
    </row>
    <row r="158" spans="1:12" s="100" customFormat="1" ht="12">
      <c r="A158" s="77"/>
      <c r="B158" s="129"/>
      <c r="C158" s="56"/>
      <c r="D158" s="383" t="s">
        <v>318</v>
      </c>
      <c r="E158" s="349">
        <v>1</v>
      </c>
      <c r="F158" s="349"/>
      <c r="G158" s="349">
        <v>39.57</v>
      </c>
      <c r="H158" s="349"/>
      <c r="I158" s="349"/>
      <c r="J158" s="349"/>
      <c r="K158" s="349"/>
      <c r="L158" s="350">
        <f>ROUND(E158*(G158),2)</f>
        <v>39.57</v>
      </c>
    </row>
    <row r="159" spans="1:12" s="46" customFormat="1" ht="12">
      <c r="A159" s="74">
        <v>5</v>
      </c>
      <c r="B159" s="47" t="s">
        <v>249</v>
      </c>
      <c r="C159" s="49"/>
      <c r="D159" s="49"/>
      <c r="E159" s="342"/>
      <c r="F159" s="342"/>
      <c r="G159" s="342"/>
      <c r="H159" s="342"/>
      <c r="I159" s="342"/>
      <c r="J159" s="342"/>
      <c r="K159" s="342"/>
      <c r="L159" s="343"/>
    </row>
    <row r="160" spans="1:12" s="48" customFormat="1" ht="12">
      <c r="A160" s="75" t="s">
        <v>243</v>
      </c>
      <c r="B160" s="50" t="s">
        <v>293</v>
      </c>
      <c r="C160" s="51"/>
      <c r="D160" s="51"/>
      <c r="E160" s="344"/>
      <c r="F160" s="344"/>
      <c r="G160" s="344"/>
      <c r="H160" s="344"/>
      <c r="I160" s="344"/>
      <c r="J160" s="344"/>
      <c r="K160" s="344"/>
      <c r="L160" s="345"/>
    </row>
    <row r="161" spans="1:12" s="99" customFormat="1" ht="24">
      <c r="A161" s="76" t="s">
        <v>245</v>
      </c>
      <c r="B161" s="113" t="s">
        <v>33</v>
      </c>
      <c r="C161" s="52">
        <v>98557</v>
      </c>
      <c r="D161" s="53" t="s">
        <v>85</v>
      </c>
      <c r="E161" s="346"/>
      <c r="F161" s="346"/>
      <c r="G161" s="346"/>
      <c r="H161" s="346"/>
      <c r="I161" s="346"/>
      <c r="J161" s="346"/>
      <c r="K161" s="347" t="s">
        <v>44</v>
      </c>
      <c r="L161" s="348">
        <f>SUM(L162)</f>
        <v>31.32</v>
      </c>
    </row>
    <row r="162" spans="1:12" s="100" customFormat="1" ht="12">
      <c r="A162" s="77"/>
      <c r="B162" s="129"/>
      <c r="C162" s="56"/>
      <c r="D162" s="383" t="s">
        <v>215</v>
      </c>
      <c r="E162" s="349">
        <v>1</v>
      </c>
      <c r="F162" s="349"/>
      <c r="G162" s="349">
        <v>52.2</v>
      </c>
      <c r="H162" s="349">
        <v>0.2</v>
      </c>
      <c r="I162" s="349">
        <v>0.2</v>
      </c>
      <c r="J162" s="349"/>
      <c r="K162" s="349"/>
      <c r="L162" s="350">
        <f>ROUND(E162*(2*G162*I162+G162*H162),2)</f>
        <v>31.32</v>
      </c>
    </row>
    <row r="163" spans="1:12" s="48" customFormat="1" ht="12">
      <c r="A163" s="75" t="s">
        <v>246</v>
      </c>
      <c r="B163" s="50" t="s">
        <v>294</v>
      </c>
      <c r="C163" s="51"/>
      <c r="D163" s="51"/>
      <c r="E163" s="344"/>
      <c r="F163" s="344"/>
      <c r="G163" s="344"/>
      <c r="H163" s="344"/>
      <c r="I163" s="344"/>
      <c r="J163" s="344"/>
      <c r="K163" s="344"/>
      <c r="L163" s="345"/>
    </row>
    <row r="164" spans="1:12" s="99" customFormat="1" ht="36">
      <c r="A164" s="76" t="s">
        <v>248</v>
      </c>
      <c r="B164" s="113" t="s">
        <v>33</v>
      </c>
      <c r="C164" s="52">
        <v>98560</v>
      </c>
      <c r="D164" s="53" t="s">
        <v>83</v>
      </c>
      <c r="E164" s="346"/>
      <c r="F164" s="346"/>
      <c r="G164" s="346"/>
      <c r="H164" s="346"/>
      <c r="I164" s="346"/>
      <c r="J164" s="346"/>
      <c r="K164" s="347" t="s">
        <v>44</v>
      </c>
      <c r="L164" s="348">
        <f>SUM(L165:L173)</f>
        <v>44.760000000000005</v>
      </c>
    </row>
    <row r="165" spans="1:12" s="100" customFormat="1" ht="12">
      <c r="A165" s="77"/>
      <c r="B165" s="129"/>
      <c r="C165" s="56"/>
      <c r="D165" s="383" t="s">
        <v>264</v>
      </c>
      <c r="E165" s="349">
        <v>1</v>
      </c>
      <c r="F165" s="349"/>
      <c r="G165" s="349"/>
      <c r="H165" s="349"/>
      <c r="I165" s="349"/>
      <c r="J165" s="349">
        <v>3.2</v>
      </c>
      <c r="K165" s="349"/>
      <c r="L165" s="350">
        <f>ROUND(E165*(J165),2)</f>
        <v>3.2</v>
      </c>
    </row>
    <row r="166" spans="1:12" s="100" customFormat="1" ht="12">
      <c r="A166" s="77"/>
      <c r="B166" s="129"/>
      <c r="C166" s="56"/>
      <c r="D166" s="383" t="s">
        <v>265</v>
      </c>
      <c r="E166" s="349">
        <v>1</v>
      </c>
      <c r="F166" s="349"/>
      <c r="G166" s="349"/>
      <c r="H166" s="349"/>
      <c r="I166" s="349"/>
      <c r="J166" s="349">
        <v>2.89</v>
      </c>
      <c r="K166" s="349"/>
      <c r="L166" s="350">
        <f aca="true" t="shared" si="1" ref="L166:L173">ROUND(E166*(J166),2)</f>
        <v>2.89</v>
      </c>
    </row>
    <row r="167" spans="1:12" s="100" customFormat="1" ht="12">
      <c r="A167" s="77"/>
      <c r="B167" s="129"/>
      <c r="C167" s="56"/>
      <c r="D167" s="383" t="s">
        <v>266</v>
      </c>
      <c r="E167" s="349">
        <v>1</v>
      </c>
      <c r="F167" s="349"/>
      <c r="G167" s="349"/>
      <c r="H167" s="349"/>
      <c r="I167" s="349"/>
      <c r="J167" s="349">
        <v>2.15</v>
      </c>
      <c r="K167" s="349"/>
      <c r="L167" s="350">
        <f t="shared" si="1"/>
        <v>2.15</v>
      </c>
    </row>
    <row r="168" spans="1:12" s="100" customFormat="1" ht="12">
      <c r="A168" s="77"/>
      <c r="B168" s="129"/>
      <c r="C168" s="56"/>
      <c r="D168" s="383" t="s">
        <v>271</v>
      </c>
      <c r="E168" s="349">
        <v>1</v>
      </c>
      <c r="F168" s="349"/>
      <c r="G168" s="349"/>
      <c r="H168" s="349"/>
      <c r="I168" s="349"/>
      <c r="J168" s="349">
        <v>2.06</v>
      </c>
      <c r="K168" s="349"/>
      <c r="L168" s="350">
        <f t="shared" si="1"/>
        <v>2.06</v>
      </c>
    </row>
    <row r="169" spans="1:12" s="100" customFormat="1" ht="12">
      <c r="A169" s="77"/>
      <c r="B169" s="129"/>
      <c r="C169" s="56"/>
      <c r="D169" s="383" t="s">
        <v>269</v>
      </c>
      <c r="E169" s="349">
        <v>1</v>
      </c>
      <c r="F169" s="349"/>
      <c r="G169" s="349"/>
      <c r="H169" s="349"/>
      <c r="I169" s="349"/>
      <c r="J169" s="349">
        <v>5</v>
      </c>
      <c r="K169" s="349"/>
      <c r="L169" s="350">
        <f t="shared" si="1"/>
        <v>5</v>
      </c>
    </row>
    <row r="170" spans="1:12" s="100" customFormat="1" ht="12">
      <c r="A170" s="77"/>
      <c r="B170" s="129"/>
      <c r="C170" s="56"/>
      <c r="D170" s="383" t="s">
        <v>268</v>
      </c>
      <c r="E170" s="349">
        <v>1</v>
      </c>
      <c r="F170" s="349"/>
      <c r="G170" s="349"/>
      <c r="H170" s="349"/>
      <c r="I170" s="349"/>
      <c r="J170" s="349">
        <v>2.6</v>
      </c>
      <c r="K170" s="349"/>
      <c r="L170" s="350">
        <f t="shared" si="1"/>
        <v>2.6</v>
      </c>
    </row>
    <row r="171" spans="1:12" s="100" customFormat="1" ht="12">
      <c r="A171" s="77"/>
      <c r="B171" s="129"/>
      <c r="C171" s="56"/>
      <c r="D171" s="383" t="s">
        <v>271</v>
      </c>
      <c r="E171" s="349">
        <v>1</v>
      </c>
      <c r="F171" s="349"/>
      <c r="G171" s="349"/>
      <c r="H171" s="349"/>
      <c r="I171" s="349"/>
      <c r="J171" s="349">
        <v>4.75</v>
      </c>
      <c r="K171" s="349"/>
      <c r="L171" s="350">
        <f t="shared" si="1"/>
        <v>4.75</v>
      </c>
    </row>
    <row r="172" spans="1:12" s="100" customFormat="1" ht="12">
      <c r="A172" s="77"/>
      <c r="B172" s="129"/>
      <c r="C172" s="56"/>
      <c r="D172" s="383" t="s">
        <v>267</v>
      </c>
      <c r="E172" s="349">
        <v>1</v>
      </c>
      <c r="F172" s="349"/>
      <c r="G172" s="349"/>
      <c r="H172" s="349"/>
      <c r="I172" s="349"/>
      <c r="J172" s="349">
        <v>2.6</v>
      </c>
      <c r="K172" s="349"/>
      <c r="L172" s="350">
        <f t="shared" si="1"/>
        <v>2.6</v>
      </c>
    </row>
    <row r="173" spans="1:12" s="100" customFormat="1" ht="12">
      <c r="A173" s="77"/>
      <c r="B173" s="129"/>
      <c r="C173" s="56"/>
      <c r="D173" s="383" t="s">
        <v>270</v>
      </c>
      <c r="E173" s="349">
        <v>1</v>
      </c>
      <c r="F173" s="349"/>
      <c r="G173" s="349"/>
      <c r="H173" s="349"/>
      <c r="I173" s="349"/>
      <c r="J173" s="349">
        <v>19.51</v>
      </c>
      <c r="K173" s="349"/>
      <c r="L173" s="350">
        <f t="shared" si="1"/>
        <v>19.51</v>
      </c>
    </row>
    <row r="174" spans="1:12" s="99" customFormat="1" ht="36">
      <c r="A174" s="76" t="s">
        <v>325</v>
      </c>
      <c r="B174" s="113" t="s">
        <v>33</v>
      </c>
      <c r="C174" s="52">
        <v>98561</v>
      </c>
      <c r="D174" s="53" t="s">
        <v>84</v>
      </c>
      <c r="E174" s="346"/>
      <c r="F174" s="346"/>
      <c r="G174" s="346"/>
      <c r="H174" s="346"/>
      <c r="I174" s="346"/>
      <c r="J174" s="346"/>
      <c r="K174" s="347" t="s">
        <v>44</v>
      </c>
      <c r="L174" s="348">
        <f>SUM(L175:L185)</f>
        <v>26.2</v>
      </c>
    </row>
    <row r="175" spans="1:12" s="100" customFormat="1" ht="12">
      <c r="A175" s="77"/>
      <c r="B175" s="129"/>
      <c r="C175" s="56"/>
      <c r="D175" s="383" t="s">
        <v>264</v>
      </c>
      <c r="E175" s="349">
        <v>1</v>
      </c>
      <c r="F175" s="349"/>
      <c r="G175" s="349"/>
      <c r="H175" s="349"/>
      <c r="I175" s="349">
        <v>0.2</v>
      </c>
      <c r="J175" s="349">
        <v>7.5600000000000005</v>
      </c>
      <c r="K175" s="349"/>
      <c r="L175" s="350">
        <f>ROUND(E175*(I175*J175),2)</f>
        <v>1.51</v>
      </c>
    </row>
    <row r="176" spans="1:12" s="100" customFormat="1" ht="12">
      <c r="A176" s="77"/>
      <c r="B176" s="129"/>
      <c r="C176" s="56"/>
      <c r="D176" s="383" t="s">
        <v>265</v>
      </c>
      <c r="E176" s="349">
        <v>1</v>
      </c>
      <c r="F176" s="349"/>
      <c r="G176" s="349"/>
      <c r="H176" s="349"/>
      <c r="I176" s="349">
        <v>0.2</v>
      </c>
      <c r="J176" s="349">
        <v>6.8</v>
      </c>
      <c r="K176" s="349"/>
      <c r="L176" s="350">
        <f aca="true" t="shared" si="2" ref="L176:L185">ROUND(E176*(I176*J176),2)</f>
        <v>1.36</v>
      </c>
    </row>
    <row r="177" spans="1:12" s="100" customFormat="1" ht="12">
      <c r="A177" s="77"/>
      <c r="B177" s="129"/>
      <c r="C177" s="56"/>
      <c r="D177" s="383" t="s">
        <v>266</v>
      </c>
      <c r="E177" s="349">
        <v>1</v>
      </c>
      <c r="F177" s="349"/>
      <c r="G177" s="349"/>
      <c r="H177" s="349"/>
      <c r="I177" s="349">
        <v>0.2</v>
      </c>
      <c r="J177" s="349">
        <v>6</v>
      </c>
      <c r="K177" s="349"/>
      <c r="L177" s="350">
        <f t="shared" si="2"/>
        <v>1.2</v>
      </c>
    </row>
    <row r="178" spans="1:12" s="100" customFormat="1" ht="12">
      <c r="A178" s="77"/>
      <c r="B178" s="129"/>
      <c r="C178" s="56"/>
      <c r="D178" s="383" t="s">
        <v>271</v>
      </c>
      <c r="E178" s="349">
        <v>1</v>
      </c>
      <c r="F178" s="349"/>
      <c r="G178" s="349"/>
      <c r="H178" s="349"/>
      <c r="I178" s="349">
        <v>0.2</v>
      </c>
      <c r="J178" s="349">
        <v>7.050000000000001</v>
      </c>
      <c r="K178" s="349"/>
      <c r="L178" s="350">
        <f t="shared" si="2"/>
        <v>1.41</v>
      </c>
    </row>
    <row r="179" spans="1:12" s="100" customFormat="1" ht="12">
      <c r="A179" s="77"/>
      <c r="B179" s="129"/>
      <c r="C179" s="56"/>
      <c r="D179" s="383" t="s">
        <v>269</v>
      </c>
      <c r="E179" s="349">
        <v>1</v>
      </c>
      <c r="F179" s="349"/>
      <c r="G179" s="349"/>
      <c r="H179" s="349"/>
      <c r="I179" s="349">
        <v>0.2</v>
      </c>
      <c r="J179" s="349">
        <v>9</v>
      </c>
      <c r="K179" s="349"/>
      <c r="L179" s="350">
        <f t="shared" si="2"/>
        <v>1.8</v>
      </c>
    </row>
    <row r="180" spans="1:12" s="100" customFormat="1" ht="12">
      <c r="A180" s="77"/>
      <c r="B180" s="129"/>
      <c r="C180" s="56"/>
      <c r="D180" s="383" t="s">
        <v>268</v>
      </c>
      <c r="E180" s="349">
        <v>1</v>
      </c>
      <c r="F180" s="349"/>
      <c r="G180" s="349"/>
      <c r="H180" s="349"/>
      <c r="I180" s="349">
        <v>0.2</v>
      </c>
      <c r="J180" s="349">
        <v>3.7</v>
      </c>
      <c r="K180" s="349"/>
      <c r="L180" s="350">
        <f t="shared" si="2"/>
        <v>0.74</v>
      </c>
    </row>
    <row r="181" spans="1:12" s="100" customFormat="1" ht="12">
      <c r="A181" s="77"/>
      <c r="B181" s="129"/>
      <c r="C181" s="56"/>
      <c r="D181" s="383" t="s">
        <v>273</v>
      </c>
      <c r="E181" s="349">
        <v>1</v>
      </c>
      <c r="F181" s="349"/>
      <c r="G181" s="349"/>
      <c r="H181" s="349"/>
      <c r="I181" s="349">
        <v>1.9</v>
      </c>
      <c r="J181" s="349">
        <v>2.9000000000000004</v>
      </c>
      <c r="K181" s="349"/>
      <c r="L181" s="350">
        <f t="shared" si="2"/>
        <v>5.51</v>
      </c>
    </row>
    <row r="182" spans="1:12" s="100" customFormat="1" ht="12">
      <c r="A182" s="77"/>
      <c r="B182" s="129"/>
      <c r="C182" s="56"/>
      <c r="D182" s="383" t="s">
        <v>271</v>
      </c>
      <c r="E182" s="349">
        <v>1</v>
      </c>
      <c r="F182" s="349"/>
      <c r="G182" s="349"/>
      <c r="H182" s="349"/>
      <c r="I182" s="349">
        <v>0.2</v>
      </c>
      <c r="J182" s="349">
        <v>11.3</v>
      </c>
      <c r="K182" s="349"/>
      <c r="L182" s="350">
        <f t="shared" si="2"/>
        <v>2.26</v>
      </c>
    </row>
    <row r="183" spans="1:12" s="100" customFormat="1" ht="12">
      <c r="A183" s="77"/>
      <c r="B183" s="129"/>
      <c r="C183" s="56"/>
      <c r="D183" s="383" t="s">
        <v>267</v>
      </c>
      <c r="E183" s="349">
        <v>1</v>
      </c>
      <c r="F183" s="349"/>
      <c r="G183" s="349"/>
      <c r="H183" s="349"/>
      <c r="I183" s="349">
        <v>0.2</v>
      </c>
      <c r="J183" s="349">
        <v>3.7</v>
      </c>
      <c r="K183" s="349"/>
      <c r="L183" s="350">
        <f t="shared" si="2"/>
        <v>0.74</v>
      </c>
    </row>
    <row r="184" spans="1:12" s="100" customFormat="1" ht="12">
      <c r="A184" s="77"/>
      <c r="B184" s="129"/>
      <c r="C184" s="56"/>
      <c r="D184" s="383" t="s">
        <v>274</v>
      </c>
      <c r="E184" s="349">
        <v>1</v>
      </c>
      <c r="F184" s="349"/>
      <c r="G184" s="349"/>
      <c r="H184" s="349"/>
      <c r="I184" s="349">
        <v>1.9</v>
      </c>
      <c r="J184" s="349">
        <v>2.9000000000000004</v>
      </c>
      <c r="K184" s="349"/>
      <c r="L184" s="350">
        <f t="shared" si="2"/>
        <v>5.51</v>
      </c>
    </row>
    <row r="185" spans="1:12" s="100" customFormat="1" ht="12">
      <c r="A185" s="77"/>
      <c r="B185" s="129"/>
      <c r="C185" s="56"/>
      <c r="D185" s="383" t="s">
        <v>270</v>
      </c>
      <c r="E185" s="349">
        <v>1</v>
      </c>
      <c r="F185" s="349"/>
      <c r="G185" s="349"/>
      <c r="H185" s="349"/>
      <c r="I185" s="349">
        <v>0.2</v>
      </c>
      <c r="J185" s="349">
        <v>20.8</v>
      </c>
      <c r="K185" s="349"/>
      <c r="L185" s="350">
        <f t="shared" si="2"/>
        <v>4.16</v>
      </c>
    </row>
    <row r="186" spans="1:12" s="46" customFormat="1" ht="12">
      <c r="A186" s="74">
        <v>6</v>
      </c>
      <c r="B186" s="47" t="s">
        <v>257</v>
      </c>
      <c r="C186" s="49"/>
      <c r="D186" s="49"/>
      <c r="E186" s="342"/>
      <c r="F186" s="342"/>
      <c r="G186" s="342"/>
      <c r="H186" s="342"/>
      <c r="I186" s="342"/>
      <c r="J186" s="342"/>
      <c r="K186" s="342"/>
      <c r="L186" s="343"/>
    </row>
    <row r="187" spans="1:12" s="48" customFormat="1" ht="12">
      <c r="A187" s="75" t="s">
        <v>173</v>
      </c>
      <c r="B187" s="50" t="s">
        <v>258</v>
      </c>
      <c r="C187" s="51"/>
      <c r="D187" s="51"/>
      <c r="E187" s="344"/>
      <c r="F187" s="344"/>
      <c r="G187" s="344"/>
      <c r="H187" s="344"/>
      <c r="I187" s="344"/>
      <c r="J187" s="344"/>
      <c r="K187" s="344"/>
      <c r="L187" s="345"/>
    </row>
    <row r="188" spans="1:12" s="99" customFormat="1" ht="84">
      <c r="A188" s="76" t="s">
        <v>250</v>
      </c>
      <c r="B188" s="113" t="s">
        <v>33</v>
      </c>
      <c r="C188" s="52">
        <v>91313</v>
      </c>
      <c r="D188" s="53" t="s">
        <v>54</v>
      </c>
      <c r="E188" s="346"/>
      <c r="F188" s="346"/>
      <c r="G188" s="346"/>
      <c r="H188" s="346"/>
      <c r="I188" s="346"/>
      <c r="J188" s="346"/>
      <c r="K188" s="347" t="s">
        <v>42</v>
      </c>
      <c r="L188" s="348">
        <f>SUM(L189:L190)</f>
        <v>5</v>
      </c>
    </row>
    <row r="189" spans="1:12" s="100" customFormat="1" ht="12">
      <c r="A189" s="77"/>
      <c r="B189" s="129"/>
      <c r="C189" s="56"/>
      <c r="D189" s="383" t="s">
        <v>329</v>
      </c>
      <c r="E189" s="349">
        <v>4</v>
      </c>
      <c r="F189" s="349"/>
      <c r="G189" s="349"/>
      <c r="H189" s="349"/>
      <c r="I189" s="349"/>
      <c r="J189" s="349"/>
      <c r="K189" s="349"/>
      <c r="L189" s="350">
        <f>ROUND(E189,2)</f>
        <v>4</v>
      </c>
    </row>
    <row r="190" spans="1:12" s="100" customFormat="1" ht="12">
      <c r="A190" s="77"/>
      <c r="B190" s="129"/>
      <c r="C190" s="56"/>
      <c r="D190" s="383" t="s">
        <v>331</v>
      </c>
      <c r="E190" s="349">
        <v>1</v>
      </c>
      <c r="F190" s="349"/>
      <c r="G190" s="349"/>
      <c r="H190" s="349"/>
      <c r="I190" s="349"/>
      <c r="J190" s="349"/>
      <c r="K190" s="349"/>
      <c r="L190" s="350">
        <f>ROUND(E190,2)</f>
        <v>1</v>
      </c>
    </row>
    <row r="191" spans="1:12" s="99" customFormat="1" ht="84">
      <c r="A191" s="76" t="s">
        <v>334</v>
      </c>
      <c r="B191" s="113" t="s">
        <v>33</v>
      </c>
      <c r="C191" s="52">
        <v>91314</v>
      </c>
      <c r="D191" s="53" t="s">
        <v>55</v>
      </c>
      <c r="E191" s="346"/>
      <c r="F191" s="346"/>
      <c r="G191" s="346"/>
      <c r="H191" s="346"/>
      <c r="I191" s="346"/>
      <c r="J191" s="346"/>
      <c r="K191" s="347" t="s">
        <v>42</v>
      </c>
      <c r="L191" s="348">
        <f>SUM(L192:L193)</f>
        <v>4</v>
      </c>
    </row>
    <row r="192" spans="1:12" s="100" customFormat="1" ht="12">
      <c r="A192" s="77"/>
      <c r="B192" s="129"/>
      <c r="C192" s="56"/>
      <c r="D192" s="383" t="s">
        <v>330</v>
      </c>
      <c r="E192" s="349">
        <v>2</v>
      </c>
      <c r="F192" s="349"/>
      <c r="G192" s="349"/>
      <c r="H192" s="349"/>
      <c r="I192" s="349"/>
      <c r="J192" s="349"/>
      <c r="K192" s="349"/>
      <c r="L192" s="350">
        <f>ROUND(E192,2)</f>
        <v>2</v>
      </c>
    </row>
    <row r="193" spans="1:12" s="100" customFormat="1" ht="12">
      <c r="A193" s="77"/>
      <c r="B193" s="129"/>
      <c r="C193" s="56"/>
      <c r="D193" s="383" t="s">
        <v>332</v>
      </c>
      <c r="E193" s="349">
        <v>2</v>
      </c>
      <c r="F193" s="349"/>
      <c r="G193" s="349"/>
      <c r="H193" s="349"/>
      <c r="I193" s="349"/>
      <c r="J193" s="349"/>
      <c r="K193" s="349"/>
      <c r="L193" s="350">
        <f>ROUND(E193,2)</f>
        <v>2</v>
      </c>
    </row>
    <row r="194" spans="1:12" s="99" customFormat="1" ht="36">
      <c r="A194" s="76" t="s">
        <v>335</v>
      </c>
      <c r="B194" s="113" t="s">
        <v>33</v>
      </c>
      <c r="C194" s="52">
        <v>91287</v>
      </c>
      <c r="D194" s="53" t="s">
        <v>53</v>
      </c>
      <c r="E194" s="346"/>
      <c r="F194" s="346"/>
      <c r="G194" s="346"/>
      <c r="H194" s="346"/>
      <c r="I194" s="346"/>
      <c r="J194" s="346"/>
      <c r="K194" s="347" t="s">
        <v>42</v>
      </c>
      <c r="L194" s="348">
        <f>SUM(L195)</f>
        <v>9</v>
      </c>
    </row>
    <row r="195" spans="1:12" s="100" customFormat="1" ht="12">
      <c r="A195" s="77"/>
      <c r="B195" s="129"/>
      <c r="C195" s="56"/>
      <c r="D195" s="383" t="s">
        <v>337</v>
      </c>
      <c r="E195" s="349">
        <v>9</v>
      </c>
      <c r="F195" s="349"/>
      <c r="G195" s="349"/>
      <c r="H195" s="349"/>
      <c r="I195" s="349"/>
      <c r="J195" s="349"/>
      <c r="K195" s="349"/>
      <c r="L195" s="350">
        <f>ROUND(E195,2)</f>
        <v>9</v>
      </c>
    </row>
    <row r="196" spans="1:12" s="99" customFormat="1" ht="48">
      <c r="A196" s="76" t="s">
        <v>336</v>
      </c>
      <c r="B196" s="113" t="s">
        <v>33</v>
      </c>
      <c r="C196" s="52">
        <v>90825</v>
      </c>
      <c r="D196" s="53" t="s">
        <v>52</v>
      </c>
      <c r="E196" s="346"/>
      <c r="F196" s="346"/>
      <c r="G196" s="346"/>
      <c r="H196" s="346"/>
      <c r="I196" s="346"/>
      <c r="J196" s="346"/>
      <c r="K196" s="347" t="s">
        <v>42</v>
      </c>
      <c r="L196" s="348">
        <f>SUM(L197)</f>
        <v>2</v>
      </c>
    </row>
    <row r="197" spans="1:12" s="100" customFormat="1" ht="12">
      <c r="A197" s="77"/>
      <c r="B197" s="129"/>
      <c r="C197" s="56"/>
      <c r="D197" s="383" t="s">
        <v>333</v>
      </c>
      <c r="E197" s="349">
        <v>2</v>
      </c>
      <c r="F197" s="349"/>
      <c r="G197" s="349"/>
      <c r="H197" s="349"/>
      <c r="I197" s="349"/>
      <c r="J197" s="349"/>
      <c r="K197" s="349"/>
      <c r="L197" s="350">
        <f>ROUND(E197,2)</f>
        <v>2</v>
      </c>
    </row>
    <row r="198" spans="1:12" s="48" customFormat="1" ht="12">
      <c r="A198" s="75" t="s">
        <v>174</v>
      </c>
      <c r="B198" s="50" t="s">
        <v>261</v>
      </c>
      <c r="C198" s="51"/>
      <c r="D198" s="51"/>
      <c r="E198" s="344"/>
      <c r="F198" s="344"/>
      <c r="G198" s="344"/>
      <c r="H198" s="344"/>
      <c r="I198" s="344"/>
      <c r="J198" s="344"/>
      <c r="K198" s="344"/>
      <c r="L198" s="345"/>
    </row>
    <row r="199" spans="1:12" s="99" customFormat="1" ht="60">
      <c r="A199" s="76" t="s">
        <v>251</v>
      </c>
      <c r="B199" s="113" t="s">
        <v>33</v>
      </c>
      <c r="C199" s="52">
        <v>100668</v>
      </c>
      <c r="D199" s="53" t="s">
        <v>57</v>
      </c>
      <c r="E199" s="346"/>
      <c r="F199" s="346"/>
      <c r="G199" s="346"/>
      <c r="H199" s="346"/>
      <c r="I199" s="346"/>
      <c r="J199" s="346"/>
      <c r="K199" s="347" t="s">
        <v>44</v>
      </c>
      <c r="L199" s="348">
        <f>SUM(L200:L200)</f>
        <v>4.2</v>
      </c>
    </row>
    <row r="200" spans="1:12" s="100" customFormat="1" ht="12">
      <c r="A200" s="77"/>
      <c r="B200" s="129"/>
      <c r="C200" s="56"/>
      <c r="D200" s="383" t="s">
        <v>275</v>
      </c>
      <c r="E200" s="349">
        <v>7</v>
      </c>
      <c r="F200" s="349"/>
      <c r="G200" s="349">
        <v>1</v>
      </c>
      <c r="H200" s="349"/>
      <c r="I200" s="349">
        <v>0.6</v>
      </c>
      <c r="J200" s="349"/>
      <c r="K200" s="349"/>
      <c r="L200" s="350">
        <f>ROUND(E200*(G200*I200),2)</f>
        <v>4.2</v>
      </c>
    </row>
    <row r="201" spans="1:12" s="99" customFormat="1" ht="84">
      <c r="A201" s="76" t="s">
        <v>326</v>
      </c>
      <c r="B201" s="113" t="s">
        <v>33</v>
      </c>
      <c r="C201" s="52">
        <v>100666</v>
      </c>
      <c r="D201" s="53" t="s">
        <v>56</v>
      </c>
      <c r="E201" s="346"/>
      <c r="F201" s="346"/>
      <c r="G201" s="346"/>
      <c r="H201" s="346"/>
      <c r="I201" s="346"/>
      <c r="J201" s="346"/>
      <c r="K201" s="347" t="s">
        <v>44</v>
      </c>
      <c r="L201" s="348">
        <f>SUM(L202:L204)</f>
        <v>5.9399999999999995</v>
      </c>
    </row>
    <row r="202" spans="1:12" s="100" customFormat="1" ht="12">
      <c r="A202" s="77"/>
      <c r="B202" s="129"/>
      <c r="C202" s="56"/>
      <c r="D202" s="383" t="s">
        <v>276</v>
      </c>
      <c r="E202" s="349">
        <v>1</v>
      </c>
      <c r="F202" s="349"/>
      <c r="G202" s="349">
        <v>2.5</v>
      </c>
      <c r="H202" s="349"/>
      <c r="I202" s="349">
        <v>1.15</v>
      </c>
      <c r="J202" s="349"/>
      <c r="K202" s="349"/>
      <c r="L202" s="350">
        <f>ROUND(E202*(G202*I202),2)</f>
        <v>2.88</v>
      </c>
    </row>
    <row r="203" spans="1:12" s="100" customFormat="1" ht="12">
      <c r="A203" s="77"/>
      <c r="B203" s="129"/>
      <c r="C203" s="56"/>
      <c r="D203" s="383" t="s">
        <v>277</v>
      </c>
      <c r="E203" s="349">
        <v>1</v>
      </c>
      <c r="F203" s="349"/>
      <c r="G203" s="349">
        <v>1.5</v>
      </c>
      <c r="H203" s="349"/>
      <c r="I203" s="349">
        <v>0.6</v>
      </c>
      <c r="J203" s="349"/>
      <c r="K203" s="349"/>
      <c r="L203" s="350">
        <f>ROUND(E203*(G203*I203),2)</f>
        <v>0.9</v>
      </c>
    </row>
    <row r="204" spans="1:12" s="100" customFormat="1" ht="12">
      <c r="A204" s="77"/>
      <c r="B204" s="129"/>
      <c r="C204" s="56"/>
      <c r="D204" s="383" t="s">
        <v>278</v>
      </c>
      <c r="E204" s="349">
        <v>2</v>
      </c>
      <c r="F204" s="349"/>
      <c r="G204" s="349">
        <v>0.9</v>
      </c>
      <c r="H204" s="349"/>
      <c r="I204" s="349">
        <v>1.2</v>
      </c>
      <c r="J204" s="349"/>
      <c r="K204" s="349"/>
      <c r="L204" s="350">
        <f>ROUND(E204*(G204*I204),2)</f>
        <v>2.16</v>
      </c>
    </row>
    <row r="205" spans="1:12" s="99" customFormat="1" ht="24">
      <c r="A205" s="76" t="s">
        <v>327</v>
      </c>
      <c r="B205" s="113" t="s">
        <v>33</v>
      </c>
      <c r="C205" s="52">
        <v>72116</v>
      </c>
      <c r="D205" s="53" t="s">
        <v>58</v>
      </c>
      <c r="E205" s="346"/>
      <c r="F205" s="346"/>
      <c r="G205" s="346"/>
      <c r="H205" s="346"/>
      <c r="I205" s="346"/>
      <c r="J205" s="346"/>
      <c r="K205" s="347" t="s">
        <v>44</v>
      </c>
      <c r="L205" s="348">
        <f>SUM(L206)</f>
        <v>10.14</v>
      </c>
    </row>
    <row r="206" spans="1:12" s="100" customFormat="1" ht="12">
      <c r="A206" s="77"/>
      <c r="B206" s="129"/>
      <c r="C206" s="56"/>
      <c r="D206" s="383" t="s">
        <v>279</v>
      </c>
      <c r="E206" s="349">
        <v>10.14</v>
      </c>
      <c r="F206" s="349"/>
      <c r="G206" s="349"/>
      <c r="H206" s="349"/>
      <c r="I206" s="349"/>
      <c r="J206" s="349"/>
      <c r="K206" s="349"/>
      <c r="L206" s="350">
        <f>ROUND(E206,2)</f>
        <v>10.14</v>
      </c>
    </row>
    <row r="207" spans="1:12" s="48" customFormat="1" ht="12">
      <c r="A207" s="75" t="s">
        <v>175</v>
      </c>
      <c r="B207" s="50" t="s">
        <v>262</v>
      </c>
      <c r="C207" s="51"/>
      <c r="D207" s="51"/>
      <c r="E207" s="344"/>
      <c r="F207" s="344"/>
      <c r="G207" s="344"/>
      <c r="H207" s="344"/>
      <c r="I207" s="344"/>
      <c r="J207" s="344"/>
      <c r="K207" s="344"/>
      <c r="L207" s="345"/>
    </row>
    <row r="208" spans="1:12" s="99" customFormat="1" ht="60">
      <c r="A208" s="76" t="s">
        <v>328</v>
      </c>
      <c r="B208" s="113" t="s">
        <v>190</v>
      </c>
      <c r="C208" s="52" t="s">
        <v>362</v>
      </c>
      <c r="D208" s="53" t="s">
        <v>467</v>
      </c>
      <c r="E208" s="346"/>
      <c r="F208" s="346"/>
      <c r="G208" s="346"/>
      <c r="H208" s="346"/>
      <c r="I208" s="346"/>
      <c r="J208" s="346"/>
      <c r="K208" s="347" t="s">
        <v>41</v>
      </c>
      <c r="L208" s="348">
        <f>SUM(L209)</f>
        <v>25.5</v>
      </c>
    </row>
    <row r="209" spans="1:12" s="100" customFormat="1" ht="12">
      <c r="A209" s="77"/>
      <c r="B209" s="129"/>
      <c r="C209" s="56"/>
      <c r="D209" s="383" t="s">
        <v>363</v>
      </c>
      <c r="E209" s="349">
        <v>1</v>
      </c>
      <c r="F209" s="349"/>
      <c r="G209" s="349">
        <v>25.5</v>
      </c>
      <c r="H209" s="349"/>
      <c r="I209" s="349"/>
      <c r="J209" s="349"/>
      <c r="K209" s="349"/>
      <c r="L209" s="350">
        <f>ROUND(E209*G209,2)</f>
        <v>25.5</v>
      </c>
    </row>
    <row r="210" spans="1:12" s="46" customFormat="1" ht="12">
      <c r="A210" s="74">
        <v>7</v>
      </c>
      <c r="B210" s="47" t="s">
        <v>252</v>
      </c>
      <c r="C210" s="49"/>
      <c r="D210" s="49"/>
      <c r="E210" s="342"/>
      <c r="F210" s="342"/>
      <c r="G210" s="342"/>
      <c r="H210" s="342"/>
      <c r="I210" s="342"/>
      <c r="J210" s="342"/>
      <c r="K210" s="342"/>
      <c r="L210" s="343"/>
    </row>
    <row r="211" spans="1:12" s="48" customFormat="1" ht="12">
      <c r="A211" s="75" t="s">
        <v>255</v>
      </c>
      <c r="B211" s="50" t="s">
        <v>253</v>
      </c>
      <c r="C211" s="51"/>
      <c r="D211" s="51"/>
      <c r="E211" s="344"/>
      <c r="F211" s="344"/>
      <c r="G211" s="344"/>
      <c r="H211" s="344"/>
      <c r="I211" s="344"/>
      <c r="J211" s="344"/>
      <c r="K211" s="344"/>
      <c r="L211" s="345"/>
    </row>
    <row r="212" spans="1:12" s="99" customFormat="1" ht="36">
      <c r="A212" s="76" t="s">
        <v>256</v>
      </c>
      <c r="B212" s="113" t="s">
        <v>33</v>
      </c>
      <c r="C212" s="52">
        <v>88476</v>
      </c>
      <c r="D212" s="53" t="s">
        <v>135</v>
      </c>
      <c r="E212" s="346"/>
      <c r="F212" s="346"/>
      <c r="G212" s="346"/>
      <c r="H212" s="346"/>
      <c r="I212" s="346"/>
      <c r="J212" s="346"/>
      <c r="K212" s="347" t="s">
        <v>44</v>
      </c>
      <c r="L212" s="348">
        <f>SUM(L213)</f>
        <v>52.83</v>
      </c>
    </row>
    <row r="213" spans="1:12" s="100" customFormat="1" ht="12">
      <c r="A213" s="77"/>
      <c r="B213" s="129"/>
      <c r="C213" s="56"/>
      <c r="D213" s="383" t="s">
        <v>240</v>
      </c>
      <c r="E213" s="349">
        <v>52.83</v>
      </c>
      <c r="F213" s="349"/>
      <c r="G213" s="349"/>
      <c r="H213" s="349"/>
      <c r="I213" s="349"/>
      <c r="J213" s="349"/>
      <c r="K213" s="349"/>
      <c r="L213" s="350">
        <f>ROUND(E213,2)</f>
        <v>52.83</v>
      </c>
    </row>
    <row r="214" spans="1:12" s="99" customFormat="1" ht="60">
      <c r="A214" s="76" t="s">
        <v>338</v>
      </c>
      <c r="B214" s="113" t="s">
        <v>33</v>
      </c>
      <c r="C214" s="52">
        <v>93389</v>
      </c>
      <c r="D214" s="53" t="s">
        <v>132</v>
      </c>
      <c r="E214" s="346"/>
      <c r="F214" s="346"/>
      <c r="G214" s="346"/>
      <c r="H214" s="346"/>
      <c r="I214" s="346"/>
      <c r="J214" s="346"/>
      <c r="K214" s="347" t="s">
        <v>44</v>
      </c>
      <c r="L214" s="348">
        <f>SUM(L215:L221)</f>
        <v>20.25</v>
      </c>
    </row>
    <row r="215" spans="1:12" s="100" customFormat="1" ht="12">
      <c r="A215" s="77"/>
      <c r="B215" s="129"/>
      <c r="C215" s="56"/>
      <c r="D215" s="383" t="s">
        <v>264</v>
      </c>
      <c r="E215" s="349">
        <v>1</v>
      </c>
      <c r="F215" s="349"/>
      <c r="G215" s="349"/>
      <c r="H215" s="349"/>
      <c r="I215" s="349"/>
      <c r="J215" s="349">
        <v>3.2</v>
      </c>
      <c r="K215" s="349"/>
      <c r="L215" s="350">
        <f>ROUND(E215*(J215),2)</f>
        <v>3.2</v>
      </c>
    </row>
    <row r="216" spans="1:12" s="100" customFormat="1" ht="12">
      <c r="A216" s="77"/>
      <c r="B216" s="129"/>
      <c r="C216" s="56"/>
      <c r="D216" s="383" t="s">
        <v>265</v>
      </c>
      <c r="E216" s="349">
        <v>1</v>
      </c>
      <c r="F216" s="349"/>
      <c r="G216" s="349"/>
      <c r="H216" s="349"/>
      <c r="I216" s="349"/>
      <c r="J216" s="349">
        <v>2.89</v>
      </c>
      <c r="K216" s="349"/>
      <c r="L216" s="350">
        <f aca="true" t="shared" si="3" ref="L216:L221">ROUND(E216*(J216),2)</f>
        <v>2.89</v>
      </c>
    </row>
    <row r="217" spans="1:12" s="100" customFormat="1" ht="12">
      <c r="A217" s="77"/>
      <c r="B217" s="129"/>
      <c r="C217" s="56"/>
      <c r="D217" s="383" t="s">
        <v>266</v>
      </c>
      <c r="E217" s="349">
        <v>1</v>
      </c>
      <c r="F217" s="349"/>
      <c r="G217" s="349"/>
      <c r="H217" s="349"/>
      <c r="I217" s="349"/>
      <c r="J217" s="349">
        <v>2.15</v>
      </c>
      <c r="K217" s="349"/>
      <c r="L217" s="350">
        <f t="shared" si="3"/>
        <v>2.15</v>
      </c>
    </row>
    <row r="218" spans="1:12" s="100" customFormat="1" ht="12">
      <c r="A218" s="77"/>
      <c r="B218" s="129"/>
      <c r="C218" s="56"/>
      <c r="D218" s="383" t="s">
        <v>271</v>
      </c>
      <c r="E218" s="349">
        <v>1</v>
      </c>
      <c r="F218" s="349"/>
      <c r="G218" s="349"/>
      <c r="H218" s="349"/>
      <c r="I218" s="349"/>
      <c r="J218" s="349">
        <v>2.06</v>
      </c>
      <c r="K218" s="349"/>
      <c r="L218" s="350">
        <f t="shared" si="3"/>
        <v>2.06</v>
      </c>
    </row>
    <row r="219" spans="1:12" s="100" customFormat="1" ht="12">
      <c r="A219" s="77"/>
      <c r="B219" s="129"/>
      <c r="C219" s="56"/>
      <c r="D219" s="383" t="s">
        <v>268</v>
      </c>
      <c r="E219" s="349">
        <v>1</v>
      </c>
      <c r="F219" s="349"/>
      <c r="G219" s="349"/>
      <c r="H219" s="349"/>
      <c r="I219" s="349"/>
      <c r="J219" s="349">
        <v>2.6</v>
      </c>
      <c r="K219" s="349"/>
      <c r="L219" s="350">
        <f t="shared" si="3"/>
        <v>2.6</v>
      </c>
    </row>
    <row r="220" spans="1:12" s="100" customFormat="1" ht="12">
      <c r="A220" s="77"/>
      <c r="B220" s="129"/>
      <c r="C220" s="56"/>
      <c r="D220" s="383" t="s">
        <v>271</v>
      </c>
      <c r="E220" s="349">
        <v>1</v>
      </c>
      <c r="F220" s="349"/>
      <c r="G220" s="349"/>
      <c r="H220" s="349"/>
      <c r="I220" s="349"/>
      <c r="J220" s="349">
        <v>4.75</v>
      </c>
      <c r="K220" s="349"/>
      <c r="L220" s="350">
        <f t="shared" si="3"/>
        <v>4.75</v>
      </c>
    </row>
    <row r="221" spans="1:12" s="100" customFormat="1" ht="12">
      <c r="A221" s="77"/>
      <c r="B221" s="129"/>
      <c r="C221" s="56"/>
      <c r="D221" s="383" t="s">
        <v>267</v>
      </c>
      <c r="E221" s="349">
        <v>1</v>
      </c>
      <c r="F221" s="349"/>
      <c r="G221" s="349"/>
      <c r="H221" s="349"/>
      <c r="I221" s="349"/>
      <c r="J221" s="349">
        <v>2.6</v>
      </c>
      <c r="K221" s="349"/>
      <c r="L221" s="350">
        <f t="shared" si="3"/>
        <v>2.6</v>
      </c>
    </row>
    <row r="222" spans="1:12" s="99" customFormat="1" ht="60">
      <c r="A222" s="76" t="s">
        <v>339</v>
      </c>
      <c r="B222" s="113" t="s">
        <v>33</v>
      </c>
      <c r="C222" s="52">
        <v>93390</v>
      </c>
      <c r="D222" s="53" t="s">
        <v>133</v>
      </c>
      <c r="E222" s="346"/>
      <c r="F222" s="346"/>
      <c r="G222" s="346"/>
      <c r="H222" s="346"/>
      <c r="I222" s="346"/>
      <c r="J222" s="346"/>
      <c r="K222" s="347" t="s">
        <v>44</v>
      </c>
      <c r="L222" s="348">
        <f>SUM(L223:L223)</f>
        <v>5</v>
      </c>
    </row>
    <row r="223" spans="1:12" s="100" customFormat="1" ht="12">
      <c r="A223" s="77"/>
      <c r="B223" s="129"/>
      <c r="C223" s="56"/>
      <c r="D223" s="383" t="s">
        <v>269</v>
      </c>
      <c r="E223" s="349">
        <v>1</v>
      </c>
      <c r="F223" s="349"/>
      <c r="G223" s="349"/>
      <c r="H223" s="349"/>
      <c r="I223" s="349"/>
      <c r="J223" s="349">
        <v>5</v>
      </c>
      <c r="K223" s="349"/>
      <c r="L223" s="350">
        <f>ROUND(E223*(J223),2)</f>
        <v>5</v>
      </c>
    </row>
    <row r="224" spans="1:12" s="99" customFormat="1" ht="60">
      <c r="A224" s="76" t="s">
        <v>340</v>
      </c>
      <c r="B224" s="113" t="s">
        <v>33</v>
      </c>
      <c r="C224" s="52">
        <v>93391</v>
      </c>
      <c r="D224" s="53" t="s">
        <v>134</v>
      </c>
      <c r="E224" s="346"/>
      <c r="F224" s="346"/>
      <c r="G224" s="346"/>
      <c r="H224" s="346"/>
      <c r="I224" s="346"/>
      <c r="J224" s="346"/>
      <c r="K224" s="347" t="s">
        <v>44</v>
      </c>
      <c r="L224" s="348">
        <f>SUM(L225:L226)</f>
        <v>55.36</v>
      </c>
    </row>
    <row r="225" spans="1:12" s="100" customFormat="1" ht="12">
      <c r="A225" s="77"/>
      <c r="B225" s="129"/>
      <c r="C225" s="56"/>
      <c r="D225" s="383" t="s">
        <v>270</v>
      </c>
      <c r="E225" s="349">
        <v>1</v>
      </c>
      <c r="F225" s="349"/>
      <c r="G225" s="349"/>
      <c r="H225" s="349"/>
      <c r="I225" s="349"/>
      <c r="J225" s="349">
        <v>19.51</v>
      </c>
      <c r="K225" s="349"/>
      <c r="L225" s="350">
        <f>ROUND(E225*(J225),2)</f>
        <v>19.51</v>
      </c>
    </row>
    <row r="226" spans="1:12" s="100" customFormat="1" ht="12">
      <c r="A226" s="77"/>
      <c r="B226" s="129"/>
      <c r="C226" s="56"/>
      <c r="D226" s="383" t="s">
        <v>292</v>
      </c>
      <c r="E226" s="349">
        <v>1</v>
      </c>
      <c r="F226" s="349"/>
      <c r="G226" s="349"/>
      <c r="H226" s="349"/>
      <c r="I226" s="349"/>
      <c r="J226" s="349">
        <v>35.85</v>
      </c>
      <c r="K226" s="349"/>
      <c r="L226" s="350">
        <f>ROUND(E226*(J226),2)</f>
        <v>35.85</v>
      </c>
    </row>
    <row r="227" spans="1:12" s="48" customFormat="1" ht="12">
      <c r="A227" s="75" t="s">
        <v>259</v>
      </c>
      <c r="B227" s="50" t="s">
        <v>254</v>
      </c>
      <c r="C227" s="51"/>
      <c r="D227" s="51"/>
      <c r="E227" s="344"/>
      <c r="F227" s="344"/>
      <c r="G227" s="344"/>
      <c r="H227" s="344"/>
      <c r="I227" s="344"/>
      <c r="J227" s="344"/>
      <c r="K227" s="344"/>
      <c r="L227" s="345"/>
    </row>
    <row r="228" spans="1:12" s="99" customFormat="1" ht="60">
      <c r="A228" s="76" t="s">
        <v>260</v>
      </c>
      <c r="B228" s="113" t="s">
        <v>33</v>
      </c>
      <c r="C228" s="52">
        <v>87879</v>
      </c>
      <c r="D228" s="53" t="s">
        <v>136</v>
      </c>
      <c r="E228" s="346"/>
      <c r="F228" s="346"/>
      <c r="G228" s="346"/>
      <c r="H228" s="346"/>
      <c r="I228" s="346"/>
      <c r="J228" s="346"/>
      <c r="K228" s="347" t="s">
        <v>44</v>
      </c>
      <c r="L228" s="348">
        <f>SUM(L229:L243)</f>
        <v>461.96000000000004</v>
      </c>
    </row>
    <row r="229" spans="1:12" s="100" customFormat="1" ht="12">
      <c r="A229" s="77"/>
      <c r="B229" s="129"/>
      <c r="C229" s="56"/>
      <c r="D229" s="383" t="s">
        <v>270</v>
      </c>
      <c r="E229" s="349">
        <v>1</v>
      </c>
      <c r="F229" s="349"/>
      <c r="G229" s="349">
        <v>20.65</v>
      </c>
      <c r="H229" s="349"/>
      <c r="I229" s="349">
        <v>2.7</v>
      </c>
      <c r="J229" s="349"/>
      <c r="K229" s="349"/>
      <c r="L229" s="350">
        <f>ROUND(E229*(G229*I229),2)</f>
        <v>55.76</v>
      </c>
    </row>
    <row r="230" spans="1:12" s="100" customFormat="1" ht="12">
      <c r="A230" s="77"/>
      <c r="B230" s="129"/>
      <c r="C230" s="56"/>
      <c r="D230" s="383" t="s">
        <v>267</v>
      </c>
      <c r="E230" s="349">
        <v>1</v>
      </c>
      <c r="F230" s="349"/>
      <c r="G230" s="349">
        <v>6.6</v>
      </c>
      <c r="H230" s="349"/>
      <c r="I230" s="349">
        <v>2.7</v>
      </c>
      <c r="J230" s="349"/>
      <c r="K230" s="349"/>
      <c r="L230" s="350">
        <f aca="true" t="shared" si="4" ref="L230:L243">ROUND(E230*(G230*I230),2)</f>
        <v>17.82</v>
      </c>
    </row>
    <row r="231" spans="1:12" s="100" customFormat="1" ht="12">
      <c r="A231" s="77"/>
      <c r="B231" s="129"/>
      <c r="C231" s="56"/>
      <c r="D231" s="383" t="s">
        <v>271</v>
      </c>
      <c r="E231" s="349">
        <v>1</v>
      </c>
      <c r="F231" s="349"/>
      <c r="G231" s="349">
        <v>113</v>
      </c>
      <c r="H231" s="349"/>
      <c r="I231" s="349">
        <v>2.7</v>
      </c>
      <c r="J231" s="349"/>
      <c r="K231" s="349"/>
      <c r="L231" s="350">
        <f t="shared" si="4"/>
        <v>305.1</v>
      </c>
    </row>
    <row r="232" spans="1:12" s="100" customFormat="1" ht="12">
      <c r="A232" s="77"/>
      <c r="B232" s="129"/>
      <c r="C232" s="56"/>
      <c r="D232" s="383" t="s">
        <v>268</v>
      </c>
      <c r="E232" s="349">
        <v>1</v>
      </c>
      <c r="F232" s="349"/>
      <c r="G232" s="349">
        <v>6.6</v>
      </c>
      <c r="H232" s="349"/>
      <c r="I232" s="349">
        <v>2.7</v>
      </c>
      <c r="J232" s="349"/>
      <c r="K232" s="349"/>
      <c r="L232" s="350">
        <f t="shared" si="4"/>
        <v>17.82</v>
      </c>
    </row>
    <row r="233" spans="1:12" s="100" customFormat="1" ht="12">
      <c r="A233" s="77"/>
      <c r="B233" s="129"/>
      <c r="C233" s="56"/>
      <c r="D233" s="383" t="s">
        <v>269</v>
      </c>
      <c r="E233" s="349">
        <v>1</v>
      </c>
      <c r="F233" s="349"/>
      <c r="G233" s="349">
        <v>9</v>
      </c>
      <c r="H233" s="349"/>
      <c r="I233" s="349">
        <v>2.7</v>
      </c>
      <c r="J233" s="349"/>
      <c r="K233" s="349"/>
      <c r="L233" s="350">
        <f t="shared" si="4"/>
        <v>24.3</v>
      </c>
    </row>
    <row r="234" spans="1:12" s="100" customFormat="1" ht="12">
      <c r="A234" s="77"/>
      <c r="B234" s="129"/>
      <c r="C234" s="56"/>
      <c r="D234" s="383" t="s">
        <v>266</v>
      </c>
      <c r="E234" s="349">
        <v>1</v>
      </c>
      <c r="F234" s="349"/>
      <c r="G234" s="349">
        <v>5.95</v>
      </c>
      <c r="H234" s="349"/>
      <c r="I234" s="349">
        <v>2.7</v>
      </c>
      <c r="J234" s="349"/>
      <c r="K234" s="349"/>
      <c r="L234" s="350">
        <f t="shared" si="4"/>
        <v>16.07</v>
      </c>
    </row>
    <row r="235" spans="1:12" s="100" customFormat="1" ht="12">
      <c r="A235" s="77"/>
      <c r="B235" s="129"/>
      <c r="C235" s="56"/>
      <c r="D235" s="383" t="s">
        <v>265</v>
      </c>
      <c r="E235" s="349">
        <v>1</v>
      </c>
      <c r="F235" s="349"/>
      <c r="G235" s="349">
        <v>6.75</v>
      </c>
      <c r="H235" s="349"/>
      <c r="I235" s="349">
        <v>2.7</v>
      </c>
      <c r="J235" s="349"/>
      <c r="K235" s="349"/>
      <c r="L235" s="350">
        <f t="shared" si="4"/>
        <v>18.23</v>
      </c>
    </row>
    <row r="236" spans="1:12" s="100" customFormat="1" ht="12">
      <c r="A236" s="77"/>
      <c r="B236" s="129"/>
      <c r="C236" s="56"/>
      <c r="D236" s="383" t="s">
        <v>264</v>
      </c>
      <c r="E236" s="349">
        <v>1</v>
      </c>
      <c r="F236" s="349"/>
      <c r="G236" s="349">
        <v>7.6</v>
      </c>
      <c r="H236" s="349"/>
      <c r="I236" s="349">
        <v>2.7</v>
      </c>
      <c r="J236" s="349"/>
      <c r="K236" s="349"/>
      <c r="L236" s="350">
        <f t="shared" si="4"/>
        <v>20.52</v>
      </c>
    </row>
    <row r="237" spans="1:12" s="100" customFormat="1" ht="12">
      <c r="A237" s="77"/>
      <c r="B237" s="129"/>
      <c r="C237" s="56"/>
      <c r="D237" s="383" t="s">
        <v>271</v>
      </c>
      <c r="E237" s="349">
        <v>1</v>
      </c>
      <c r="F237" s="349"/>
      <c r="G237" s="349">
        <v>7.85</v>
      </c>
      <c r="H237" s="349"/>
      <c r="I237" s="349">
        <v>2.7</v>
      </c>
      <c r="J237" s="349"/>
      <c r="K237" s="349"/>
      <c r="L237" s="350">
        <f t="shared" si="4"/>
        <v>21.2</v>
      </c>
    </row>
    <row r="238" spans="1:12" s="100" customFormat="1" ht="12">
      <c r="A238" s="77"/>
      <c r="B238" s="129"/>
      <c r="C238" s="56"/>
      <c r="D238" s="383" t="s">
        <v>366</v>
      </c>
      <c r="E238" s="349">
        <v>-1</v>
      </c>
      <c r="F238" s="349"/>
      <c r="G238" s="349">
        <v>2.5</v>
      </c>
      <c r="H238" s="349"/>
      <c r="I238" s="349">
        <v>1.15</v>
      </c>
      <c r="J238" s="349"/>
      <c r="K238" s="349"/>
      <c r="L238" s="350">
        <f t="shared" si="4"/>
        <v>-2.88</v>
      </c>
    </row>
    <row r="239" spans="1:12" s="100" customFormat="1" ht="12">
      <c r="A239" s="77"/>
      <c r="B239" s="129"/>
      <c r="C239" s="56"/>
      <c r="D239" s="383" t="s">
        <v>367</v>
      </c>
      <c r="E239" s="349">
        <v>-7</v>
      </c>
      <c r="F239" s="349"/>
      <c r="G239" s="349">
        <v>1</v>
      </c>
      <c r="H239" s="349"/>
      <c r="I239" s="349">
        <v>0.6</v>
      </c>
      <c r="J239" s="349"/>
      <c r="K239" s="349"/>
      <c r="L239" s="350">
        <f t="shared" si="4"/>
        <v>-4.2</v>
      </c>
    </row>
    <row r="240" spans="1:12" s="100" customFormat="1" ht="12">
      <c r="A240" s="77"/>
      <c r="B240" s="129"/>
      <c r="C240" s="56"/>
      <c r="D240" s="383" t="s">
        <v>368</v>
      </c>
      <c r="E240" s="349">
        <v>-1</v>
      </c>
      <c r="F240" s="349"/>
      <c r="G240" s="349">
        <v>1.5</v>
      </c>
      <c r="H240" s="349"/>
      <c r="I240" s="349">
        <v>0.6</v>
      </c>
      <c r="J240" s="349"/>
      <c r="K240" s="349"/>
      <c r="L240" s="350">
        <f t="shared" si="4"/>
        <v>-0.9</v>
      </c>
    </row>
    <row r="241" spans="1:12" s="100" customFormat="1" ht="12">
      <c r="A241" s="77"/>
      <c r="B241" s="129"/>
      <c r="C241" s="56"/>
      <c r="D241" s="383" t="s">
        <v>369</v>
      </c>
      <c r="E241" s="349">
        <v>-10</v>
      </c>
      <c r="F241" s="349"/>
      <c r="G241" s="349">
        <v>0.7</v>
      </c>
      <c r="H241" s="349"/>
      <c r="I241" s="349">
        <v>2.1</v>
      </c>
      <c r="J241" s="349"/>
      <c r="K241" s="349"/>
      <c r="L241" s="350">
        <f t="shared" si="4"/>
        <v>-14.7</v>
      </c>
    </row>
    <row r="242" spans="1:12" s="100" customFormat="1" ht="12">
      <c r="A242" s="77"/>
      <c r="B242" s="129"/>
      <c r="C242" s="56"/>
      <c r="D242" s="383" t="s">
        <v>370</v>
      </c>
      <c r="E242" s="349">
        <v>-6</v>
      </c>
      <c r="F242" s="349"/>
      <c r="G242" s="349">
        <v>0.8</v>
      </c>
      <c r="H242" s="349"/>
      <c r="I242" s="349">
        <v>2.1</v>
      </c>
      <c r="J242" s="349"/>
      <c r="K242" s="349"/>
      <c r="L242" s="350">
        <f t="shared" si="4"/>
        <v>-10.08</v>
      </c>
    </row>
    <row r="243" spans="1:12" s="100" customFormat="1" ht="12">
      <c r="A243" s="77"/>
      <c r="B243" s="129"/>
      <c r="C243" s="56"/>
      <c r="D243" s="383" t="s">
        <v>371</v>
      </c>
      <c r="E243" s="349">
        <v>-1</v>
      </c>
      <c r="F243" s="349"/>
      <c r="G243" s="349">
        <v>1</v>
      </c>
      <c r="H243" s="349"/>
      <c r="I243" s="349">
        <v>2.1</v>
      </c>
      <c r="J243" s="349"/>
      <c r="K243" s="349"/>
      <c r="L243" s="350">
        <f t="shared" si="4"/>
        <v>-2.1</v>
      </c>
    </row>
    <row r="244" spans="1:12" s="99" customFormat="1" ht="84">
      <c r="A244" s="76" t="s">
        <v>364</v>
      </c>
      <c r="B244" s="113" t="s">
        <v>33</v>
      </c>
      <c r="C244" s="52">
        <v>87549</v>
      </c>
      <c r="D244" s="53" t="s">
        <v>137</v>
      </c>
      <c r="E244" s="346"/>
      <c r="F244" s="346"/>
      <c r="G244" s="346"/>
      <c r="H244" s="346"/>
      <c r="I244" s="346"/>
      <c r="J244" s="346"/>
      <c r="K244" s="347" t="s">
        <v>44</v>
      </c>
      <c r="L244" s="348">
        <f>SUM(L245:L251)</f>
        <v>474.51</v>
      </c>
    </row>
    <row r="245" spans="1:12" s="100" customFormat="1" ht="60">
      <c r="A245" s="77"/>
      <c r="B245" s="129"/>
      <c r="C245" s="56"/>
      <c r="D245" s="383" t="s">
        <v>136</v>
      </c>
      <c r="E245" s="349">
        <v>461.96000000000004</v>
      </c>
      <c r="F245" s="349"/>
      <c r="G245" s="349"/>
      <c r="H245" s="349"/>
      <c r="I245" s="349"/>
      <c r="J245" s="349"/>
      <c r="K245" s="349"/>
      <c r="L245" s="350">
        <f>ROUND(E10:E245,2)</f>
        <v>461.96</v>
      </c>
    </row>
    <row r="246" spans="1:12" s="100" customFormat="1" ht="12">
      <c r="A246" s="77"/>
      <c r="B246" s="129"/>
      <c r="C246" s="56"/>
      <c r="D246" s="383" t="s">
        <v>372</v>
      </c>
      <c r="E246" s="349">
        <v>1</v>
      </c>
      <c r="F246" s="349"/>
      <c r="G246" s="349">
        <v>2.5</v>
      </c>
      <c r="H246" s="349">
        <v>0.15</v>
      </c>
      <c r="I246" s="349">
        <v>1.15</v>
      </c>
      <c r="J246" s="349"/>
      <c r="K246" s="349"/>
      <c r="L246" s="350">
        <f>ROUND(E246*(2*(G246+I246)*H246),2)</f>
        <v>1.1</v>
      </c>
    </row>
    <row r="247" spans="1:12" s="100" customFormat="1" ht="12">
      <c r="A247" s="77"/>
      <c r="B247" s="129"/>
      <c r="C247" s="56"/>
      <c r="D247" s="383" t="s">
        <v>373</v>
      </c>
      <c r="E247" s="349">
        <v>7</v>
      </c>
      <c r="F247" s="349"/>
      <c r="G247" s="349">
        <v>1</v>
      </c>
      <c r="H247" s="349">
        <v>0.15</v>
      </c>
      <c r="I247" s="349">
        <v>0.6</v>
      </c>
      <c r="J247" s="349"/>
      <c r="K247" s="349"/>
      <c r="L247" s="350">
        <f>ROUND(E247*(2*(G247+I247)*H247),2)</f>
        <v>3.36</v>
      </c>
    </row>
    <row r="248" spans="1:12" s="100" customFormat="1" ht="12">
      <c r="A248" s="77"/>
      <c r="B248" s="129"/>
      <c r="C248" s="56"/>
      <c r="D248" s="383" t="s">
        <v>374</v>
      </c>
      <c r="E248" s="349">
        <v>1</v>
      </c>
      <c r="F248" s="349"/>
      <c r="G248" s="349">
        <v>1.5</v>
      </c>
      <c r="H248" s="349">
        <v>0.15</v>
      </c>
      <c r="I248" s="349">
        <v>0.6</v>
      </c>
      <c r="J248" s="349"/>
      <c r="K248" s="349"/>
      <c r="L248" s="350">
        <f>ROUND(E248*(2*(G248+I248)*H248),2)</f>
        <v>0.63</v>
      </c>
    </row>
    <row r="249" spans="1:12" s="100" customFormat="1" ht="12">
      <c r="A249" s="77"/>
      <c r="B249" s="129"/>
      <c r="C249" s="56"/>
      <c r="D249" s="383" t="s">
        <v>375</v>
      </c>
      <c r="E249" s="349">
        <v>5</v>
      </c>
      <c r="F249" s="349"/>
      <c r="G249" s="349">
        <v>0.7</v>
      </c>
      <c r="H249" s="349">
        <v>0.15</v>
      </c>
      <c r="I249" s="349">
        <v>2.1</v>
      </c>
      <c r="J249" s="349"/>
      <c r="K249" s="349"/>
      <c r="L249" s="350">
        <f>ROUND(E249*((2*I249+G249)*H249),2)</f>
        <v>3.68</v>
      </c>
    </row>
    <row r="250" spans="1:12" s="100" customFormat="1" ht="12">
      <c r="A250" s="77"/>
      <c r="B250" s="129"/>
      <c r="C250" s="56"/>
      <c r="D250" s="383" t="s">
        <v>376</v>
      </c>
      <c r="E250" s="349">
        <v>4</v>
      </c>
      <c r="F250" s="349"/>
      <c r="G250" s="349">
        <v>0.8</v>
      </c>
      <c r="H250" s="349">
        <v>0.15</v>
      </c>
      <c r="I250" s="349">
        <v>2.1</v>
      </c>
      <c r="J250" s="349"/>
      <c r="K250" s="349"/>
      <c r="L250" s="350">
        <f>ROUND(E250*((2*I250+G250)*H250),2)</f>
        <v>3</v>
      </c>
    </row>
    <row r="251" spans="1:12" s="100" customFormat="1" ht="12">
      <c r="A251" s="77"/>
      <c r="B251" s="129"/>
      <c r="C251" s="56"/>
      <c r="D251" s="383" t="s">
        <v>377</v>
      </c>
      <c r="E251" s="349">
        <v>1</v>
      </c>
      <c r="F251" s="349"/>
      <c r="G251" s="349">
        <v>1</v>
      </c>
      <c r="H251" s="349">
        <v>0.15</v>
      </c>
      <c r="I251" s="349">
        <v>2.1</v>
      </c>
      <c r="J251" s="349"/>
      <c r="K251" s="349"/>
      <c r="L251" s="350">
        <f>ROUND(E251*((2*I251+G251)*H251),2)</f>
        <v>0.78</v>
      </c>
    </row>
    <row r="252" spans="1:12" s="99" customFormat="1" ht="72">
      <c r="A252" s="76" t="s">
        <v>365</v>
      </c>
      <c r="B252" s="113" t="s">
        <v>33</v>
      </c>
      <c r="C252" s="52">
        <v>99195</v>
      </c>
      <c r="D252" s="53" t="s">
        <v>138</v>
      </c>
      <c r="E252" s="346"/>
      <c r="F252" s="346"/>
      <c r="G252" s="346"/>
      <c r="H252" s="346"/>
      <c r="I252" s="346"/>
      <c r="J252" s="346"/>
      <c r="K252" s="347" t="s">
        <v>44</v>
      </c>
      <c r="L252" s="348">
        <f>SUM(L253:L267)</f>
        <v>461.96000000000004</v>
      </c>
    </row>
    <row r="253" spans="1:12" s="100" customFormat="1" ht="12">
      <c r="A253" s="77"/>
      <c r="B253" s="129"/>
      <c r="C253" s="56"/>
      <c r="D253" s="383" t="s">
        <v>270</v>
      </c>
      <c r="E253" s="349">
        <v>1</v>
      </c>
      <c r="F253" s="349"/>
      <c r="G253" s="349">
        <v>20.65</v>
      </c>
      <c r="H253" s="349"/>
      <c r="I253" s="349">
        <v>2.7</v>
      </c>
      <c r="J253" s="349"/>
      <c r="K253" s="349"/>
      <c r="L253" s="350">
        <f>ROUND(E253*(G253*I253),2)</f>
        <v>55.76</v>
      </c>
    </row>
    <row r="254" spans="1:12" s="100" customFormat="1" ht="12">
      <c r="A254" s="77"/>
      <c r="B254" s="129"/>
      <c r="C254" s="56"/>
      <c r="D254" s="383" t="s">
        <v>267</v>
      </c>
      <c r="E254" s="349">
        <v>1</v>
      </c>
      <c r="F254" s="349"/>
      <c r="G254" s="349">
        <v>6.6</v>
      </c>
      <c r="H254" s="349"/>
      <c r="I254" s="349">
        <v>2.7</v>
      </c>
      <c r="J254" s="349"/>
      <c r="K254" s="349"/>
      <c r="L254" s="350">
        <f aca="true" t="shared" si="5" ref="L254:L267">ROUND(E254*(G254*I254),2)</f>
        <v>17.82</v>
      </c>
    </row>
    <row r="255" spans="1:12" s="100" customFormat="1" ht="12">
      <c r="A255" s="77"/>
      <c r="B255" s="129"/>
      <c r="C255" s="56"/>
      <c r="D255" s="383" t="s">
        <v>271</v>
      </c>
      <c r="E255" s="349">
        <v>1</v>
      </c>
      <c r="F255" s="349"/>
      <c r="G255" s="349">
        <v>113</v>
      </c>
      <c r="H255" s="349"/>
      <c r="I255" s="349">
        <v>2.7</v>
      </c>
      <c r="J255" s="349"/>
      <c r="K255" s="349"/>
      <c r="L255" s="350">
        <f t="shared" si="5"/>
        <v>305.1</v>
      </c>
    </row>
    <row r="256" spans="1:12" s="100" customFormat="1" ht="12">
      <c r="A256" s="77"/>
      <c r="B256" s="129"/>
      <c r="C256" s="56"/>
      <c r="D256" s="383" t="s">
        <v>268</v>
      </c>
      <c r="E256" s="349">
        <v>1</v>
      </c>
      <c r="F256" s="349"/>
      <c r="G256" s="349">
        <v>6.6</v>
      </c>
      <c r="H256" s="349"/>
      <c r="I256" s="349">
        <v>2.7</v>
      </c>
      <c r="J256" s="349"/>
      <c r="K256" s="349"/>
      <c r="L256" s="350">
        <f t="shared" si="5"/>
        <v>17.82</v>
      </c>
    </row>
    <row r="257" spans="1:12" s="100" customFormat="1" ht="12">
      <c r="A257" s="77"/>
      <c r="B257" s="129"/>
      <c r="C257" s="56"/>
      <c r="D257" s="383" t="s">
        <v>269</v>
      </c>
      <c r="E257" s="349">
        <v>1</v>
      </c>
      <c r="F257" s="349"/>
      <c r="G257" s="349">
        <v>9</v>
      </c>
      <c r="H257" s="349"/>
      <c r="I257" s="349">
        <v>2.7</v>
      </c>
      <c r="J257" s="349"/>
      <c r="K257" s="349"/>
      <c r="L257" s="350">
        <f t="shared" si="5"/>
        <v>24.3</v>
      </c>
    </row>
    <row r="258" spans="1:12" s="100" customFormat="1" ht="12">
      <c r="A258" s="77"/>
      <c r="B258" s="129"/>
      <c r="C258" s="56"/>
      <c r="D258" s="383" t="s">
        <v>266</v>
      </c>
      <c r="E258" s="349">
        <v>1</v>
      </c>
      <c r="F258" s="349"/>
      <c r="G258" s="349">
        <v>5.95</v>
      </c>
      <c r="H258" s="349"/>
      <c r="I258" s="349">
        <v>2.7</v>
      </c>
      <c r="J258" s="349"/>
      <c r="K258" s="349"/>
      <c r="L258" s="350">
        <f t="shared" si="5"/>
        <v>16.07</v>
      </c>
    </row>
    <row r="259" spans="1:12" s="100" customFormat="1" ht="12">
      <c r="A259" s="77"/>
      <c r="B259" s="129"/>
      <c r="C259" s="56"/>
      <c r="D259" s="383" t="s">
        <v>265</v>
      </c>
      <c r="E259" s="349">
        <v>1</v>
      </c>
      <c r="F259" s="349"/>
      <c r="G259" s="349">
        <v>6.75</v>
      </c>
      <c r="H259" s="349"/>
      <c r="I259" s="349">
        <v>2.7</v>
      </c>
      <c r="J259" s="349"/>
      <c r="K259" s="349"/>
      <c r="L259" s="350">
        <f t="shared" si="5"/>
        <v>18.23</v>
      </c>
    </row>
    <row r="260" spans="1:12" s="100" customFormat="1" ht="12">
      <c r="A260" s="77"/>
      <c r="B260" s="129"/>
      <c r="C260" s="56"/>
      <c r="D260" s="383" t="s">
        <v>264</v>
      </c>
      <c r="E260" s="349">
        <v>1</v>
      </c>
      <c r="F260" s="349"/>
      <c r="G260" s="349">
        <v>7.6</v>
      </c>
      <c r="H260" s="349"/>
      <c r="I260" s="349">
        <v>2.7</v>
      </c>
      <c r="J260" s="349"/>
      <c r="K260" s="349"/>
      <c r="L260" s="350">
        <f t="shared" si="5"/>
        <v>20.52</v>
      </c>
    </row>
    <row r="261" spans="1:12" s="100" customFormat="1" ht="12">
      <c r="A261" s="77"/>
      <c r="B261" s="129"/>
      <c r="C261" s="56"/>
      <c r="D261" s="383" t="s">
        <v>271</v>
      </c>
      <c r="E261" s="349">
        <v>1</v>
      </c>
      <c r="F261" s="349"/>
      <c r="G261" s="349">
        <v>7.85</v>
      </c>
      <c r="H261" s="349"/>
      <c r="I261" s="349">
        <v>2.7</v>
      </c>
      <c r="J261" s="349"/>
      <c r="K261" s="349"/>
      <c r="L261" s="350">
        <f t="shared" si="5"/>
        <v>21.2</v>
      </c>
    </row>
    <row r="262" spans="1:12" s="100" customFormat="1" ht="12">
      <c r="A262" s="77"/>
      <c r="B262" s="129"/>
      <c r="C262" s="56"/>
      <c r="D262" s="383" t="s">
        <v>366</v>
      </c>
      <c r="E262" s="349">
        <v>-1</v>
      </c>
      <c r="F262" s="349"/>
      <c r="G262" s="349">
        <v>2.5</v>
      </c>
      <c r="H262" s="349"/>
      <c r="I262" s="349">
        <v>1.15</v>
      </c>
      <c r="J262" s="349"/>
      <c r="K262" s="349"/>
      <c r="L262" s="350">
        <f t="shared" si="5"/>
        <v>-2.88</v>
      </c>
    </row>
    <row r="263" spans="1:12" s="100" customFormat="1" ht="12">
      <c r="A263" s="77"/>
      <c r="B263" s="129"/>
      <c r="C263" s="56"/>
      <c r="D263" s="383" t="s">
        <v>367</v>
      </c>
      <c r="E263" s="349">
        <v>-7</v>
      </c>
      <c r="F263" s="349"/>
      <c r="G263" s="349">
        <v>1</v>
      </c>
      <c r="H263" s="349"/>
      <c r="I263" s="349">
        <v>0.6</v>
      </c>
      <c r="J263" s="349"/>
      <c r="K263" s="349"/>
      <c r="L263" s="350">
        <f t="shared" si="5"/>
        <v>-4.2</v>
      </c>
    </row>
    <row r="264" spans="1:12" s="100" customFormat="1" ht="12">
      <c r="A264" s="77"/>
      <c r="B264" s="129"/>
      <c r="C264" s="56"/>
      <c r="D264" s="383" t="s">
        <v>368</v>
      </c>
      <c r="E264" s="349">
        <v>-1</v>
      </c>
      <c r="F264" s="349"/>
      <c r="G264" s="349">
        <v>1.5</v>
      </c>
      <c r="H264" s="349"/>
      <c r="I264" s="349">
        <v>0.6</v>
      </c>
      <c r="J264" s="349"/>
      <c r="K264" s="349"/>
      <c r="L264" s="350">
        <f t="shared" si="5"/>
        <v>-0.9</v>
      </c>
    </row>
    <row r="265" spans="1:12" s="100" customFormat="1" ht="12">
      <c r="A265" s="77"/>
      <c r="B265" s="129"/>
      <c r="C265" s="56"/>
      <c r="D265" s="383" t="s">
        <v>369</v>
      </c>
      <c r="E265" s="349">
        <v>-10</v>
      </c>
      <c r="F265" s="349"/>
      <c r="G265" s="349">
        <v>0.7</v>
      </c>
      <c r="H265" s="349"/>
      <c r="I265" s="349">
        <v>2.1</v>
      </c>
      <c r="J265" s="349"/>
      <c r="K265" s="349"/>
      <c r="L265" s="350">
        <f t="shared" si="5"/>
        <v>-14.7</v>
      </c>
    </row>
    <row r="266" spans="1:12" s="100" customFormat="1" ht="12">
      <c r="A266" s="77"/>
      <c r="B266" s="129"/>
      <c r="C266" s="56"/>
      <c r="D266" s="383" t="s">
        <v>370</v>
      </c>
      <c r="E266" s="349">
        <v>-6</v>
      </c>
      <c r="F266" s="349"/>
      <c r="G266" s="349">
        <v>0.8</v>
      </c>
      <c r="H266" s="349"/>
      <c r="I266" s="349">
        <v>2.1</v>
      </c>
      <c r="J266" s="349"/>
      <c r="K266" s="349"/>
      <c r="L266" s="350">
        <f t="shared" si="5"/>
        <v>-10.08</v>
      </c>
    </row>
    <row r="267" spans="1:12" s="100" customFormat="1" ht="12">
      <c r="A267" s="77"/>
      <c r="B267" s="129"/>
      <c r="C267" s="56"/>
      <c r="D267" s="383" t="s">
        <v>371</v>
      </c>
      <c r="E267" s="349">
        <v>-1</v>
      </c>
      <c r="F267" s="349"/>
      <c r="G267" s="349">
        <v>1</v>
      </c>
      <c r="H267" s="349"/>
      <c r="I267" s="349">
        <v>2.1</v>
      </c>
      <c r="J267" s="349"/>
      <c r="K267" s="349"/>
      <c r="L267" s="350">
        <f t="shared" si="5"/>
        <v>-2.1</v>
      </c>
    </row>
    <row r="268" spans="1:12" s="99" customFormat="1" ht="36">
      <c r="A268" s="76" t="s">
        <v>446</v>
      </c>
      <c r="B268" s="113" t="s">
        <v>33</v>
      </c>
      <c r="C268" s="52">
        <v>98554</v>
      </c>
      <c r="D268" s="53" t="s">
        <v>198</v>
      </c>
      <c r="E268" s="346"/>
      <c r="F268" s="346"/>
      <c r="G268" s="346"/>
      <c r="H268" s="346"/>
      <c r="I268" s="346"/>
      <c r="J268" s="346"/>
      <c r="K268" s="347" t="s">
        <v>44</v>
      </c>
      <c r="L268" s="348">
        <f>SUM(L269:L277)</f>
        <v>152.41000000000003</v>
      </c>
    </row>
    <row r="269" spans="1:12" s="100" customFormat="1" ht="12">
      <c r="A269" s="77"/>
      <c r="B269" s="129"/>
      <c r="C269" s="56"/>
      <c r="D269" s="383" t="s">
        <v>447</v>
      </c>
      <c r="E269" s="349">
        <v>1</v>
      </c>
      <c r="F269" s="349"/>
      <c r="G269" s="349">
        <v>40.88</v>
      </c>
      <c r="H269" s="349"/>
      <c r="I269" s="349">
        <v>2.9</v>
      </c>
      <c r="J269" s="349"/>
      <c r="K269" s="349"/>
      <c r="L269" s="350">
        <f>ROUND(E269*(G269*I269),2)</f>
        <v>118.55</v>
      </c>
    </row>
    <row r="270" spans="1:12" s="100" customFormat="1" ht="12">
      <c r="A270" s="77"/>
      <c r="B270" s="129"/>
      <c r="C270" s="56"/>
      <c r="D270" s="383" t="s">
        <v>448</v>
      </c>
      <c r="E270" s="349">
        <v>1</v>
      </c>
      <c r="F270" s="349"/>
      <c r="G270" s="349">
        <v>24.1</v>
      </c>
      <c r="H270" s="349"/>
      <c r="I270" s="349">
        <v>2.7</v>
      </c>
      <c r="J270" s="349"/>
      <c r="K270" s="349"/>
      <c r="L270" s="350">
        <f aca="true" t="shared" si="6" ref="L270:L277">ROUND(E270*(G270*I270),2)</f>
        <v>65.07</v>
      </c>
    </row>
    <row r="271" spans="1:12" s="100" customFormat="1" ht="12">
      <c r="A271" s="77"/>
      <c r="B271" s="129"/>
      <c r="C271" s="56"/>
      <c r="D271" s="383" t="s">
        <v>366</v>
      </c>
      <c r="E271" s="349">
        <v>-1</v>
      </c>
      <c r="F271" s="349"/>
      <c r="G271" s="349">
        <v>2.5</v>
      </c>
      <c r="H271" s="349"/>
      <c r="I271" s="349">
        <v>1.15</v>
      </c>
      <c r="J271" s="349"/>
      <c r="K271" s="349"/>
      <c r="L271" s="350">
        <f t="shared" si="6"/>
        <v>-2.88</v>
      </c>
    </row>
    <row r="272" spans="1:12" s="100" customFormat="1" ht="12">
      <c r="A272" s="77"/>
      <c r="B272" s="129"/>
      <c r="C272" s="56"/>
      <c r="D272" s="383" t="s">
        <v>367</v>
      </c>
      <c r="E272" s="349">
        <v>-7</v>
      </c>
      <c r="F272" s="349"/>
      <c r="G272" s="349">
        <v>1</v>
      </c>
      <c r="H272" s="349"/>
      <c r="I272" s="349">
        <v>0.6</v>
      </c>
      <c r="J272" s="349"/>
      <c r="K272" s="349"/>
      <c r="L272" s="350">
        <f t="shared" si="6"/>
        <v>-4.2</v>
      </c>
    </row>
    <row r="273" spans="1:12" s="100" customFormat="1" ht="12">
      <c r="A273" s="77"/>
      <c r="B273" s="129"/>
      <c r="C273" s="56"/>
      <c r="D273" s="383" t="s">
        <v>368</v>
      </c>
      <c r="E273" s="349">
        <v>-1</v>
      </c>
      <c r="F273" s="349"/>
      <c r="G273" s="349">
        <v>1.5</v>
      </c>
      <c r="H273" s="349"/>
      <c r="I273" s="349">
        <v>0.6</v>
      </c>
      <c r="J273" s="349"/>
      <c r="K273" s="349"/>
      <c r="L273" s="350">
        <f t="shared" si="6"/>
        <v>-0.9</v>
      </c>
    </row>
    <row r="274" spans="1:12" s="100" customFormat="1" ht="12">
      <c r="A274" s="77"/>
      <c r="B274" s="129"/>
      <c r="C274" s="56"/>
      <c r="D274" s="383" t="s">
        <v>370</v>
      </c>
      <c r="E274" s="349">
        <v>-2</v>
      </c>
      <c r="F274" s="349"/>
      <c r="G274" s="349">
        <v>0.8</v>
      </c>
      <c r="H274" s="349"/>
      <c r="I274" s="349">
        <v>2.1</v>
      </c>
      <c r="J274" s="349"/>
      <c r="K274" s="349"/>
      <c r="L274" s="350">
        <f t="shared" si="6"/>
        <v>-3.36</v>
      </c>
    </row>
    <row r="275" spans="1:12" s="100" customFormat="1" ht="12">
      <c r="A275" s="77"/>
      <c r="B275" s="129"/>
      <c r="C275" s="56"/>
      <c r="D275" s="383" t="s">
        <v>371</v>
      </c>
      <c r="E275" s="349">
        <v>-1</v>
      </c>
      <c r="F275" s="349"/>
      <c r="G275" s="349">
        <v>1</v>
      </c>
      <c r="H275" s="349"/>
      <c r="I275" s="349">
        <v>2.1</v>
      </c>
      <c r="J275" s="349"/>
      <c r="K275" s="349"/>
      <c r="L275" s="350">
        <f t="shared" si="6"/>
        <v>-2.1</v>
      </c>
    </row>
    <row r="276" spans="1:12" s="100" customFormat="1" ht="12">
      <c r="A276" s="77"/>
      <c r="B276" s="129"/>
      <c r="C276" s="56"/>
      <c r="D276" s="383" t="s">
        <v>449</v>
      </c>
      <c r="E276" s="349">
        <v>-4</v>
      </c>
      <c r="F276" s="349"/>
      <c r="G276" s="349">
        <v>1.64</v>
      </c>
      <c r="H276" s="349"/>
      <c r="I276" s="349">
        <v>2.05</v>
      </c>
      <c r="J276" s="349"/>
      <c r="K276" s="349"/>
      <c r="L276" s="350">
        <f t="shared" si="6"/>
        <v>-13.45</v>
      </c>
    </row>
    <row r="277" spans="1:12" s="100" customFormat="1" ht="12">
      <c r="A277" s="77"/>
      <c r="B277" s="129"/>
      <c r="C277" s="56"/>
      <c r="D277" s="383" t="s">
        <v>450</v>
      </c>
      <c r="E277" s="349">
        <v>-4</v>
      </c>
      <c r="F277" s="349"/>
      <c r="G277" s="349">
        <v>0.9</v>
      </c>
      <c r="H277" s="349"/>
      <c r="I277" s="349">
        <v>1.2</v>
      </c>
      <c r="J277" s="349"/>
      <c r="K277" s="349"/>
      <c r="L277" s="350">
        <f t="shared" si="6"/>
        <v>-4.32</v>
      </c>
    </row>
    <row r="278" spans="1:12" s="46" customFormat="1" ht="12">
      <c r="A278" s="74">
        <v>8</v>
      </c>
      <c r="B278" s="47" t="s">
        <v>217</v>
      </c>
      <c r="C278" s="49"/>
      <c r="D278" s="49"/>
      <c r="E278" s="342"/>
      <c r="F278" s="342"/>
      <c r="G278" s="342"/>
      <c r="H278" s="342"/>
      <c r="I278" s="342"/>
      <c r="J278" s="342"/>
      <c r="K278" s="342"/>
      <c r="L278" s="343"/>
    </row>
    <row r="279" spans="1:12" s="48" customFormat="1" ht="12">
      <c r="A279" s="75" t="s">
        <v>378</v>
      </c>
      <c r="B279" s="50" t="s">
        <v>288</v>
      </c>
      <c r="C279" s="51"/>
      <c r="D279" s="51"/>
      <c r="E279" s="344"/>
      <c r="F279" s="344"/>
      <c r="G279" s="344"/>
      <c r="H279" s="344"/>
      <c r="I279" s="344"/>
      <c r="J279" s="344"/>
      <c r="K279" s="344"/>
      <c r="L279" s="345"/>
    </row>
    <row r="280" spans="1:12" s="99" customFormat="1" ht="60">
      <c r="A280" s="76" t="s">
        <v>379</v>
      </c>
      <c r="B280" s="113" t="s">
        <v>33</v>
      </c>
      <c r="C280" s="52">
        <v>97741</v>
      </c>
      <c r="D280" s="53" t="s">
        <v>120</v>
      </c>
      <c r="E280" s="346"/>
      <c r="F280" s="346"/>
      <c r="G280" s="346"/>
      <c r="H280" s="346"/>
      <c r="I280" s="346"/>
      <c r="J280" s="346"/>
      <c r="K280" s="347" t="s">
        <v>42</v>
      </c>
      <c r="L280" s="348">
        <f>SUM(L281)</f>
        <v>1</v>
      </c>
    </row>
    <row r="281" spans="1:12" s="100" customFormat="1" ht="12">
      <c r="A281" s="77"/>
      <c r="B281" s="129"/>
      <c r="C281" s="56"/>
      <c r="D281" s="54" t="s">
        <v>401</v>
      </c>
      <c r="E281" s="349">
        <v>1</v>
      </c>
      <c r="F281" s="349"/>
      <c r="G281" s="349"/>
      <c r="H281" s="349"/>
      <c r="I281" s="349"/>
      <c r="J281" s="349"/>
      <c r="K281" s="349"/>
      <c r="L281" s="350">
        <f>ROUND(E281,2)</f>
        <v>1</v>
      </c>
    </row>
    <row r="282" spans="1:12" s="99" customFormat="1" ht="36">
      <c r="A282" s="76" t="s">
        <v>392</v>
      </c>
      <c r="B282" s="113" t="s">
        <v>33</v>
      </c>
      <c r="C282" s="52">
        <v>95676</v>
      </c>
      <c r="D282" s="53" t="s">
        <v>119</v>
      </c>
      <c r="E282" s="346"/>
      <c r="F282" s="346"/>
      <c r="G282" s="346"/>
      <c r="H282" s="346"/>
      <c r="I282" s="346"/>
      <c r="J282" s="346"/>
      <c r="K282" s="347" t="s">
        <v>42</v>
      </c>
      <c r="L282" s="348">
        <f>SUM(L283)</f>
        <v>1</v>
      </c>
    </row>
    <row r="283" spans="1:12" s="100" customFormat="1" ht="12">
      <c r="A283" s="77"/>
      <c r="B283" s="129"/>
      <c r="C283" s="56"/>
      <c r="D283" s="54" t="s">
        <v>401</v>
      </c>
      <c r="E283" s="349">
        <v>1</v>
      </c>
      <c r="F283" s="349"/>
      <c r="G283" s="349"/>
      <c r="H283" s="349"/>
      <c r="I283" s="349"/>
      <c r="J283" s="349"/>
      <c r="K283" s="349"/>
      <c r="L283" s="350">
        <f>ROUND(E283,2)</f>
        <v>1</v>
      </c>
    </row>
    <row r="284" spans="1:12" s="99" customFormat="1" ht="24">
      <c r="A284" s="76" t="s">
        <v>393</v>
      </c>
      <c r="B284" s="113" t="s">
        <v>33</v>
      </c>
      <c r="C284" s="52">
        <v>95675</v>
      </c>
      <c r="D284" s="53" t="s">
        <v>118</v>
      </c>
      <c r="E284" s="346"/>
      <c r="F284" s="346"/>
      <c r="G284" s="346"/>
      <c r="H284" s="346"/>
      <c r="I284" s="346"/>
      <c r="J284" s="346"/>
      <c r="K284" s="347" t="s">
        <v>42</v>
      </c>
      <c r="L284" s="348">
        <f>SUM(L285)</f>
        <v>1</v>
      </c>
    </row>
    <row r="285" spans="1:12" s="100" customFormat="1" ht="12">
      <c r="A285" s="77"/>
      <c r="B285" s="129"/>
      <c r="C285" s="56"/>
      <c r="D285" s="54" t="s">
        <v>401</v>
      </c>
      <c r="E285" s="349">
        <v>1</v>
      </c>
      <c r="F285" s="349"/>
      <c r="G285" s="349"/>
      <c r="H285" s="349"/>
      <c r="I285" s="349"/>
      <c r="J285" s="349"/>
      <c r="K285" s="349"/>
      <c r="L285" s="350">
        <f>ROUND(E285,2)</f>
        <v>1</v>
      </c>
    </row>
    <row r="286" spans="1:12" s="99" customFormat="1" ht="24">
      <c r="A286" s="76" t="s">
        <v>394</v>
      </c>
      <c r="B286" s="113" t="s">
        <v>33</v>
      </c>
      <c r="C286" s="52">
        <v>88503</v>
      </c>
      <c r="D286" s="53" t="s">
        <v>112</v>
      </c>
      <c r="E286" s="346"/>
      <c r="F286" s="346"/>
      <c r="G286" s="346"/>
      <c r="H286" s="346"/>
      <c r="I286" s="346"/>
      <c r="J286" s="346"/>
      <c r="K286" s="347" t="s">
        <v>42</v>
      </c>
      <c r="L286" s="348">
        <f>SUM(L287)</f>
        <v>1</v>
      </c>
    </row>
    <row r="287" spans="1:12" s="100" customFormat="1" ht="12">
      <c r="A287" s="77"/>
      <c r="B287" s="129"/>
      <c r="C287" s="56"/>
      <c r="D287" s="54" t="s">
        <v>402</v>
      </c>
      <c r="E287" s="349">
        <v>1</v>
      </c>
      <c r="F287" s="349"/>
      <c r="G287" s="349"/>
      <c r="H287" s="349"/>
      <c r="I287" s="349"/>
      <c r="J287" s="349"/>
      <c r="K287" s="349"/>
      <c r="L287" s="350">
        <f>ROUND(E287,2)</f>
        <v>1</v>
      </c>
    </row>
    <row r="288" spans="1:12" s="99" customFormat="1" ht="36">
      <c r="A288" s="76" t="s">
        <v>395</v>
      </c>
      <c r="B288" s="113" t="s">
        <v>33</v>
      </c>
      <c r="C288" s="52">
        <v>89402</v>
      </c>
      <c r="D288" s="53" t="s">
        <v>99</v>
      </c>
      <c r="E288" s="346"/>
      <c r="F288" s="346"/>
      <c r="G288" s="346"/>
      <c r="H288" s="346"/>
      <c r="I288" s="346"/>
      <c r="J288" s="346"/>
      <c r="K288" s="347" t="s">
        <v>41</v>
      </c>
      <c r="L288" s="348">
        <f>SUM(L289)</f>
        <v>65.95</v>
      </c>
    </row>
    <row r="289" spans="1:12" s="100" customFormat="1" ht="12">
      <c r="A289" s="77"/>
      <c r="B289" s="129"/>
      <c r="C289" s="56"/>
      <c r="D289" s="54" t="s">
        <v>404</v>
      </c>
      <c r="E289" s="349">
        <v>1</v>
      </c>
      <c r="F289" s="349"/>
      <c r="G289" s="349">
        <v>65.95</v>
      </c>
      <c r="H289" s="349"/>
      <c r="I289" s="349"/>
      <c r="J289" s="349"/>
      <c r="K289" s="349"/>
      <c r="L289" s="350">
        <f>ROUND(E289*G289,2)</f>
        <v>65.95</v>
      </c>
    </row>
    <row r="290" spans="1:12" s="99" customFormat="1" ht="36">
      <c r="A290" s="76" t="s">
        <v>396</v>
      </c>
      <c r="B290" s="113" t="s">
        <v>33</v>
      </c>
      <c r="C290" s="52">
        <v>89440</v>
      </c>
      <c r="D290" s="53" t="s">
        <v>104</v>
      </c>
      <c r="E290" s="346"/>
      <c r="F290" s="346"/>
      <c r="G290" s="346"/>
      <c r="H290" s="346"/>
      <c r="I290" s="346"/>
      <c r="J290" s="346"/>
      <c r="K290" s="347" t="s">
        <v>42</v>
      </c>
      <c r="L290" s="348">
        <f>SUM(L291)</f>
        <v>10</v>
      </c>
    </row>
    <row r="291" spans="1:12" s="100" customFormat="1" ht="12">
      <c r="A291" s="77"/>
      <c r="B291" s="129"/>
      <c r="C291" s="56"/>
      <c r="D291" s="54" t="s">
        <v>405</v>
      </c>
      <c r="E291" s="349">
        <v>10</v>
      </c>
      <c r="F291" s="349"/>
      <c r="G291" s="349"/>
      <c r="H291" s="349"/>
      <c r="I291" s="349"/>
      <c r="J291" s="349"/>
      <c r="K291" s="349"/>
      <c r="L291" s="350">
        <f>ROUND(E291,2)</f>
        <v>10</v>
      </c>
    </row>
    <row r="292" spans="1:12" s="99" customFormat="1" ht="48">
      <c r="A292" s="76" t="s">
        <v>397</v>
      </c>
      <c r="B292" s="113" t="s">
        <v>33</v>
      </c>
      <c r="C292" s="52">
        <v>89408</v>
      </c>
      <c r="D292" s="53" t="s">
        <v>103</v>
      </c>
      <c r="E292" s="346"/>
      <c r="F292" s="346"/>
      <c r="G292" s="346"/>
      <c r="H292" s="346"/>
      <c r="I292" s="346"/>
      <c r="J292" s="346"/>
      <c r="K292" s="347" t="s">
        <v>42</v>
      </c>
      <c r="L292" s="348">
        <f>SUM(L293)</f>
        <v>21</v>
      </c>
    </row>
    <row r="293" spans="1:12" s="100" customFormat="1" ht="12">
      <c r="A293" s="77"/>
      <c r="B293" s="129"/>
      <c r="C293" s="56"/>
      <c r="D293" s="54" t="s">
        <v>403</v>
      </c>
      <c r="E293" s="349">
        <v>21</v>
      </c>
      <c r="F293" s="349"/>
      <c r="G293" s="349"/>
      <c r="H293" s="349"/>
      <c r="I293" s="349"/>
      <c r="J293" s="349"/>
      <c r="K293" s="349"/>
      <c r="L293" s="350">
        <f>ROUND(E293,2)</f>
        <v>21</v>
      </c>
    </row>
    <row r="294" spans="1:12" s="99" customFormat="1" ht="60">
      <c r="A294" s="76" t="s">
        <v>398</v>
      </c>
      <c r="B294" s="113" t="s">
        <v>33</v>
      </c>
      <c r="C294" s="52">
        <v>94489</v>
      </c>
      <c r="D294" s="53" t="s">
        <v>116</v>
      </c>
      <c r="E294" s="346"/>
      <c r="F294" s="346"/>
      <c r="G294" s="346"/>
      <c r="H294" s="346"/>
      <c r="I294" s="346"/>
      <c r="J294" s="346"/>
      <c r="K294" s="347" t="s">
        <v>42</v>
      </c>
      <c r="L294" s="348">
        <f>SUM(L295)</f>
        <v>5</v>
      </c>
    </row>
    <row r="295" spans="1:12" s="100" customFormat="1" ht="12">
      <c r="A295" s="77"/>
      <c r="B295" s="129"/>
      <c r="C295" s="56"/>
      <c r="D295" s="54" t="s">
        <v>408</v>
      </c>
      <c r="E295" s="349">
        <v>5</v>
      </c>
      <c r="F295" s="349"/>
      <c r="G295" s="349"/>
      <c r="H295" s="349"/>
      <c r="I295" s="349"/>
      <c r="J295" s="349"/>
      <c r="K295" s="349"/>
      <c r="L295" s="350">
        <f>ROUND(E295,2)</f>
        <v>5</v>
      </c>
    </row>
    <row r="296" spans="1:12" s="99" customFormat="1" ht="72">
      <c r="A296" s="76" t="s">
        <v>399</v>
      </c>
      <c r="B296" s="113" t="s">
        <v>33</v>
      </c>
      <c r="C296" s="52">
        <v>94792</v>
      </c>
      <c r="D296" s="53" t="s">
        <v>117</v>
      </c>
      <c r="E296" s="346"/>
      <c r="F296" s="346"/>
      <c r="G296" s="346"/>
      <c r="H296" s="346"/>
      <c r="I296" s="346"/>
      <c r="J296" s="346"/>
      <c r="K296" s="347" t="s">
        <v>42</v>
      </c>
      <c r="L296" s="348">
        <f>SUM(L297)</f>
        <v>7</v>
      </c>
    </row>
    <row r="297" spans="1:12" s="100" customFormat="1" ht="12">
      <c r="A297" s="77"/>
      <c r="B297" s="129"/>
      <c r="C297" s="56"/>
      <c r="D297" s="54" t="s">
        <v>407</v>
      </c>
      <c r="E297" s="349">
        <v>7</v>
      </c>
      <c r="F297" s="349"/>
      <c r="G297" s="349"/>
      <c r="H297" s="349"/>
      <c r="I297" s="349"/>
      <c r="J297" s="349"/>
      <c r="K297" s="349"/>
      <c r="L297" s="350">
        <f>ROUND(E297,2)</f>
        <v>7</v>
      </c>
    </row>
    <row r="298" spans="1:12" s="99" customFormat="1" ht="48">
      <c r="A298" s="76" t="s">
        <v>400</v>
      </c>
      <c r="B298" s="113" t="s">
        <v>33</v>
      </c>
      <c r="C298" s="52">
        <v>89985</v>
      </c>
      <c r="D298" s="53" t="s">
        <v>115</v>
      </c>
      <c r="E298" s="346"/>
      <c r="F298" s="346"/>
      <c r="G298" s="346"/>
      <c r="H298" s="346"/>
      <c r="I298" s="346"/>
      <c r="J298" s="346"/>
      <c r="K298" s="347" t="s">
        <v>42</v>
      </c>
      <c r="L298" s="348">
        <f>SUM(L299)</f>
        <v>2</v>
      </c>
    </row>
    <row r="299" spans="1:12" s="100" customFormat="1" ht="12">
      <c r="A299" s="77"/>
      <c r="B299" s="129"/>
      <c r="C299" s="56"/>
      <c r="D299" s="54" t="s">
        <v>406</v>
      </c>
      <c r="E299" s="349">
        <v>2</v>
      </c>
      <c r="F299" s="349"/>
      <c r="G299" s="349"/>
      <c r="H299" s="349"/>
      <c r="I299" s="349"/>
      <c r="J299" s="349"/>
      <c r="K299" s="349"/>
      <c r="L299" s="350">
        <f>ROUND(E299,2)</f>
        <v>2</v>
      </c>
    </row>
    <row r="300" spans="1:12" s="48" customFormat="1" ht="12">
      <c r="A300" s="75" t="s">
        <v>409</v>
      </c>
      <c r="B300" s="50" t="s">
        <v>289</v>
      </c>
      <c r="C300" s="51"/>
      <c r="D300" s="51"/>
      <c r="E300" s="344"/>
      <c r="F300" s="344"/>
      <c r="G300" s="344"/>
      <c r="H300" s="344"/>
      <c r="I300" s="344"/>
      <c r="J300" s="344"/>
      <c r="K300" s="344"/>
      <c r="L300" s="345"/>
    </row>
    <row r="301" spans="1:12" s="99" customFormat="1" ht="48">
      <c r="A301" s="76" t="s">
        <v>410</v>
      </c>
      <c r="B301" s="113" t="s">
        <v>33</v>
      </c>
      <c r="C301" s="52">
        <v>89714</v>
      </c>
      <c r="D301" s="53" t="s">
        <v>102</v>
      </c>
      <c r="E301" s="346"/>
      <c r="F301" s="346"/>
      <c r="G301" s="346"/>
      <c r="H301" s="346"/>
      <c r="I301" s="346"/>
      <c r="J301" s="346"/>
      <c r="K301" s="347" t="s">
        <v>41</v>
      </c>
      <c r="L301" s="348">
        <f>SUM(L302)</f>
        <v>38.2</v>
      </c>
    </row>
    <row r="302" spans="1:12" s="100" customFormat="1" ht="12">
      <c r="A302" s="77"/>
      <c r="B302" s="129"/>
      <c r="C302" s="56"/>
      <c r="D302" s="54" t="s">
        <v>380</v>
      </c>
      <c r="E302" s="349">
        <v>1</v>
      </c>
      <c r="F302" s="349"/>
      <c r="G302" s="349">
        <v>38.2</v>
      </c>
      <c r="H302" s="349"/>
      <c r="I302" s="349"/>
      <c r="J302" s="349"/>
      <c r="K302" s="349"/>
      <c r="L302" s="350">
        <f>ROUND(E302*G302,2)</f>
        <v>38.2</v>
      </c>
    </row>
    <row r="303" spans="1:12" s="99" customFormat="1" ht="48">
      <c r="A303" s="76" t="s">
        <v>411</v>
      </c>
      <c r="B303" s="113" t="s">
        <v>33</v>
      </c>
      <c r="C303" s="52">
        <v>89712</v>
      </c>
      <c r="D303" s="53" t="s">
        <v>101</v>
      </c>
      <c r="E303" s="346"/>
      <c r="F303" s="346"/>
      <c r="G303" s="346"/>
      <c r="H303" s="346"/>
      <c r="I303" s="346"/>
      <c r="J303" s="346"/>
      <c r="K303" s="347" t="s">
        <v>41</v>
      </c>
      <c r="L303" s="348">
        <f>SUM(L304)</f>
        <v>13.7</v>
      </c>
    </row>
    <row r="304" spans="1:12" s="100" customFormat="1" ht="12">
      <c r="A304" s="77"/>
      <c r="B304" s="129"/>
      <c r="C304" s="56"/>
      <c r="D304" s="54" t="s">
        <v>381</v>
      </c>
      <c r="E304" s="349">
        <v>1</v>
      </c>
      <c r="F304" s="349"/>
      <c r="G304" s="349">
        <v>13.7</v>
      </c>
      <c r="H304" s="349"/>
      <c r="I304" s="349"/>
      <c r="J304" s="349"/>
      <c r="K304" s="349"/>
      <c r="L304" s="350">
        <f>ROUND(E304*G304,2)</f>
        <v>13.7</v>
      </c>
    </row>
    <row r="305" spans="1:12" s="99" customFormat="1" ht="60">
      <c r="A305" s="76" t="s">
        <v>412</v>
      </c>
      <c r="B305" s="113" t="s">
        <v>33</v>
      </c>
      <c r="C305" s="52">
        <v>89746</v>
      </c>
      <c r="D305" s="53" t="s">
        <v>107</v>
      </c>
      <c r="E305" s="346"/>
      <c r="F305" s="346"/>
      <c r="G305" s="346"/>
      <c r="H305" s="346"/>
      <c r="I305" s="346"/>
      <c r="J305" s="346"/>
      <c r="K305" s="347" t="s">
        <v>42</v>
      </c>
      <c r="L305" s="348">
        <f>SUM(L306)</f>
        <v>3</v>
      </c>
    </row>
    <row r="306" spans="1:12" s="100" customFormat="1" ht="12">
      <c r="A306" s="77"/>
      <c r="B306" s="129"/>
      <c r="C306" s="56"/>
      <c r="D306" s="54" t="s">
        <v>388</v>
      </c>
      <c r="E306" s="349">
        <v>3</v>
      </c>
      <c r="F306" s="349"/>
      <c r="G306" s="349"/>
      <c r="H306" s="349"/>
      <c r="I306" s="349"/>
      <c r="J306" s="349"/>
      <c r="K306" s="349"/>
      <c r="L306" s="350">
        <f>ROUND(E306,2)</f>
        <v>3</v>
      </c>
    </row>
    <row r="307" spans="1:12" s="99" customFormat="1" ht="60">
      <c r="A307" s="76" t="s">
        <v>413</v>
      </c>
      <c r="B307" s="113" t="s">
        <v>33</v>
      </c>
      <c r="C307" s="52">
        <v>89732</v>
      </c>
      <c r="D307" s="53" t="s">
        <v>106</v>
      </c>
      <c r="E307" s="346"/>
      <c r="F307" s="346"/>
      <c r="G307" s="346"/>
      <c r="H307" s="346"/>
      <c r="I307" s="346"/>
      <c r="J307" s="346"/>
      <c r="K307" s="347" t="s">
        <v>42</v>
      </c>
      <c r="L307" s="348">
        <f>SUM(L308)</f>
        <v>1</v>
      </c>
    </row>
    <row r="308" spans="1:12" s="100" customFormat="1" ht="12">
      <c r="A308" s="77"/>
      <c r="B308" s="129"/>
      <c r="C308" s="56"/>
      <c r="D308" s="54" t="s">
        <v>389</v>
      </c>
      <c r="E308" s="349">
        <v>1</v>
      </c>
      <c r="F308" s="349"/>
      <c r="G308" s="349"/>
      <c r="H308" s="349"/>
      <c r="I308" s="349"/>
      <c r="J308" s="349"/>
      <c r="K308" s="349"/>
      <c r="L308" s="350">
        <f>ROUND(E308,2)</f>
        <v>1</v>
      </c>
    </row>
    <row r="309" spans="1:12" s="99" customFormat="1" ht="48">
      <c r="A309" s="76" t="s">
        <v>414</v>
      </c>
      <c r="B309" s="113" t="s">
        <v>33</v>
      </c>
      <c r="C309" s="52">
        <v>89796</v>
      </c>
      <c r="D309" s="53" t="s">
        <v>108</v>
      </c>
      <c r="E309" s="346"/>
      <c r="F309" s="346"/>
      <c r="G309" s="346"/>
      <c r="H309" s="346"/>
      <c r="I309" s="346"/>
      <c r="J309" s="346"/>
      <c r="K309" s="347" t="s">
        <v>42</v>
      </c>
      <c r="L309" s="348">
        <f>SUM(L310)</f>
        <v>3</v>
      </c>
    </row>
    <row r="310" spans="1:12" s="100" customFormat="1" ht="12">
      <c r="A310" s="77"/>
      <c r="B310" s="129"/>
      <c r="C310" s="56"/>
      <c r="D310" s="54" t="s">
        <v>390</v>
      </c>
      <c r="E310" s="349">
        <v>3</v>
      </c>
      <c r="F310" s="349"/>
      <c r="G310" s="349"/>
      <c r="H310" s="349"/>
      <c r="I310" s="349"/>
      <c r="J310" s="349"/>
      <c r="K310" s="349"/>
      <c r="L310" s="350">
        <f>ROUND(E310,2)</f>
        <v>3</v>
      </c>
    </row>
    <row r="311" spans="1:12" s="99" customFormat="1" ht="60">
      <c r="A311" s="76" t="s">
        <v>415</v>
      </c>
      <c r="B311" s="113" t="s">
        <v>33</v>
      </c>
      <c r="C311" s="52">
        <v>89797</v>
      </c>
      <c r="D311" s="53" t="s">
        <v>109</v>
      </c>
      <c r="E311" s="346"/>
      <c r="F311" s="346"/>
      <c r="G311" s="346"/>
      <c r="H311" s="346"/>
      <c r="I311" s="346"/>
      <c r="J311" s="346"/>
      <c r="K311" s="347" t="s">
        <v>42</v>
      </c>
      <c r="L311" s="348">
        <f>SUM(L312)</f>
        <v>2</v>
      </c>
    </row>
    <row r="312" spans="1:12" s="100" customFormat="1" ht="12">
      <c r="A312" s="77"/>
      <c r="B312" s="129"/>
      <c r="C312" s="56"/>
      <c r="D312" s="54" t="s">
        <v>384</v>
      </c>
      <c r="E312" s="349">
        <v>2</v>
      </c>
      <c r="F312" s="349"/>
      <c r="G312" s="349"/>
      <c r="H312" s="349"/>
      <c r="I312" s="349"/>
      <c r="J312" s="349"/>
      <c r="K312" s="349"/>
      <c r="L312" s="350">
        <f>ROUND(E312,2)</f>
        <v>2</v>
      </c>
    </row>
    <row r="313" spans="1:12" s="99" customFormat="1" ht="48">
      <c r="A313" s="76" t="s">
        <v>416</v>
      </c>
      <c r="B313" s="113" t="s">
        <v>33</v>
      </c>
      <c r="C313" s="52">
        <v>89707</v>
      </c>
      <c r="D313" s="53" t="s">
        <v>114</v>
      </c>
      <c r="E313" s="346"/>
      <c r="F313" s="346"/>
      <c r="G313" s="346"/>
      <c r="H313" s="346"/>
      <c r="I313" s="346"/>
      <c r="J313" s="346"/>
      <c r="K313" s="347" t="s">
        <v>42</v>
      </c>
      <c r="L313" s="348">
        <f>SUM(L314)</f>
        <v>5</v>
      </c>
    </row>
    <row r="314" spans="1:12" s="100" customFormat="1" ht="12">
      <c r="A314" s="77"/>
      <c r="B314" s="129"/>
      <c r="C314" s="56"/>
      <c r="D314" s="54" t="s">
        <v>385</v>
      </c>
      <c r="E314" s="349">
        <v>5</v>
      </c>
      <c r="F314" s="349"/>
      <c r="G314" s="349"/>
      <c r="H314" s="349"/>
      <c r="I314" s="349"/>
      <c r="J314" s="349"/>
      <c r="K314" s="349"/>
      <c r="L314" s="350">
        <f>ROUND(E314,2)</f>
        <v>5</v>
      </c>
    </row>
    <row r="315" spans="1:12" s="99" customFormat="1" ht="48">
      <c r="A315" s="76" t="s">
        <v>417</v>
      </c>
      <c r="B315" s="113" t="s">
        <v>33</v>
      </c>
      <c r="C315" s="52">
        <v>97900</v>
      </c>
      <c r="D315" s="53" t="s">
        <v>113</v>
      </c>
      <c r="E315" s="346"/>
      <c r="F315" s="346"/>
      <c r="G315" s="346"/>
      <c r="H315" s="346"/>
      <c r="I315" s="346"/>
      <c r="J315" s="346"/>
      <c r="K315" s="347" t="s">
        <v>42</v>
      </c>
      <c r="L315" s="348">
        <f>SUM(L316)</f>
        <v>3</v>
      </c>
    </row>
    <row r="316" spans="1:12" s="100" customFormat="1" ht="12">
      <c r="A316" s="77"/>
      <c r="B316" s="129"/>
      <c r="C316" s="56"/>
      <c r="D316" s="54" t="s">
        <v>386</v>
      </c>
      <c r="E316" s="349">
        <v>3</v>
      </c>
      <c r="F316" s="349"/>
      <c r="G316" s="349"/>
      <c r="H316" s="349"/>
      <c r="I316" s="349"/>
      <c r="J316" s="349"/>
      <c r="K316" s="349"/>
      <c r="L316" s="350">
        <f>ROUND(E316,2)</f>
        <v>3</v>
      </c>
    </row>
    <row r="317" spans="1:12" s="99" customFormat="1" ht="36">
      <c r="A317" s="76" t="s">
        <v>418</v>
      </c>
      <c r="B317" s="113" t="s">
        <v>33</v>
      </c>
      <c r="C317" s="52" t="s">
        <v>110</v>
      </c>
      <c r="D317" s="53" t="s">
        <v>111</v>
      </c>
      <c r="E317" s="346"/>
      <c r="F317" s="346"/>
      <c r="G317" s="346"/>
      <c r="H317" s="346"/>
      <c r="I317" s="346"/>
      <c r="J317" s="346"/>
      <c r="K317" s="347" t="s">
        <v>42</v>
      </c>
      <c r="L317" s="348">
        <f>SUM(L318)</f>
        <v>1</v>
      </c>
    </row>
    <row r="318" spans="1:12" s="100" customFormat="1" ht="12">
      <c r="A318" s="77"/>
      <c r="B318" s="129"/>
      <c r="C318" s="56"/>
      <c r="D318" s="54" t="s">
        <v>387</v>
      </c>
      <c r="E318" s="349">
        <v>1</v>
      </c>
      <c r="F318" s="349"/>
      <c r="G318" s="349"/>
      <c r="H318" s="349"/>
      <c r="I318" s="349"/>
      <c r="J318" s="349"/>
      <c r="K318" s="349"/>
      <c r="L318" s="350">
        <f>ROUND(E318,2)</f>
        <v>1</v>
      </c>
    </row>
    <row r="319" spans="1:12" s="48" customFormat="1" ht="12">
      <c r="A319" s="75" t="s">
        <v>419</v>
      </c>
      <c r="B319" s="50" t="s">
        <v>290</v>
      </c>
      <c r="C319" s="51"/>
      <c r="D319" s="51"/>
      <c r="E319" s="344"/>
      <c r="F319" s="344"/>
      <c r="G319" s="344"/>
      <c r="H319" s="344"/>
      <c r="I319" s="344"/>
      <c r="J319" s="344"/>
      <c r="K319" s="344"/>
      <c r="L319" s="345"/>
    </row>
    <row r="320" spans="1:12" s="99" customFormat="1" ht="36">
      <c r="A320" s="76" t="s">
        <v>420</v>
      </c>
      <c r="B320" s="113" t="s">
        <v>33</v>
      </c>
      <c r="C320" s="52">
        <v>89511</v>
      </c>
      <c r="D320" s="53" t="s">
        <v>100</v>
      </c>
      <c r="E320" s="346"/>
      <c r="F320" s="346"/>
      <c r="G320" s="346"/>
      <c r="H320" s="346"/>
      <c r="I320" s="346"/>
      <c r="J320" s="346"/>
      <c r="K320" s="347" t="s">
        <v>41</v>
      </c>
      <c r="L320" s="348">
        <f>SUM(L321)</f>
        <v>63.1</v>
      </c>
    </row>
    <row r="321" spans="1:12" s="100" customFormat="1" ht="12">
      <c r="A321" s="77"/>
      <c r="B321" s="129"/>
      <c r="C321" s="56"/>
      <c r="D321" s="54" t="s">
        <v>382</v>
      </c>
      <c r="E321" s="349">
        <v>1</v>
      </c>
      <c r="F321" s="349"/>
      <c r="G321" s="349">
        <v>63.1</v>
      </c>
      <c r="H321" s="349"/>
      <c r="I321" s="349"/>
      <c r="J321" s="349"/>
      <c r="K321" s="349"/>
      <c r="L321" s="350">
        <f>ROUND(E321*G321,2)</f>
        <v>63.1</v>
      </c>
    </row>
    <row r="322" spans="1:12" s="99" customFormat="1" ht="48">
      <c r="A322" s="76" t="s">
        <v>421</v>
      </c>
      <c r="B322" s="113" t="s">
        <v>33</v>
      </c>
      <c r="C322" s="52">
        <v>89522</v>
      </c>
      <c r="D322" s="53" t="s">
        <v>105</v>
      </c>
      <c r="E322" s="346"/>
      <c r="F322" s="346"/>
      <c r="G322" s="346"/>
      <c r="H322" s="346"/>
      <c r="I322" s="346"/>
      <c r="J322" s="346"/>
      <c r="K322" s="347" t="s">
        <v>42</v>
      </c>
      <c r="L322" s="348">
        <f>SUM(L323)</f>
        <v>7</v>
      </c>
    </row>
    <row r="323" spans="1:12" s="100" customFormat="1" ht="12">
      <c r="A323" s="77"/>
      <c r="B323" s="129"/>
      <c r="C323" s="56"/>
      <c r="D323" s="54" t="s">
        <v>391</v>
      </c>
      <c r="E323" s="349">
        <v>7</v>
      </c>
      <c r="F323" s="349"/>
      <c r="G323" s="349"/>
      <c r="H323" s="349"/>
      <c r="I323" s="349"/>
      <c r="J323" s="349"/>
      <c r="K323" s="349"/>
      <c r="L323" s="350">
        <f>ROUND(E323,2)</f>
        <v>7</v>
      </c>
    </row>
    <row r="324" spans="1:12" s="99" customFormat="1" ht="36">
      <c r="A324" s="76" t="s">
        <v>422</v>
      </c>
      <c r="B324" s="113" t="s">
        <v>33</v>
      </c>
      <c r="C324" s="52" t="s">
        <v>110</v>
      </c>
      <c r="D324" s="53" t="s">
        <v>111</v>
      </c>
      <c r="E324" s="346"/>
      <c r="F324" s="346"/>
      <c r="G324" s="346"/>
      <c r="H324" s="346"/>
      <c r="I324" s="346"/>
      <c r="J324" s="346"/>
      <c r="K324" s="347" t="s">
        <v>42</v>
      </c>
      <c r="L324" s="348">
        <f>SUM(L325)</f>
        <v>3</v>
      </c>
    </row>
    <row r="325" spans="1:12" s="100" customFormat="1" ht="12">
      <c r="A325" s="77"/>
      <c r="B325" s="129"/>
      <c r="C325" s="56"/>
      <c r="D325" s="54" t="s">
        <v>383</v>
      </c>
      <c r="E325" s="349">
        <v>3</v>
      </c>
      <c r="F325" s="349"/>
      <c r="G325" s="349"/>
      <c r="H325" s="349"/>
      <c r="I325" s="349"/>
      <c r="J325" s="349"/>
      <c r="K325" s="349"/>
      <c r="L325" s="350">
        <f>ROUND(E325,2)</f>
        <v>3</v>
      </c>
    </row>
    <row r="326" spans="1:12" s="46" customFormat="1" ht="12">
      <c r="A326" s="74">
        <v>9</v>
      </c>
      <c r="B326" s="47" t="s">
        <v>282</v>
      </c>
      <c r="C326" s="49"/>
      <c r="D326" s="49"/>
      <c r="E326" s="342"/>
      <c r="F326" s="342"/>
      <c r="G326" s="342"/>
      <c r="H326" s="342"/>
      <c r="I326" s="342"/>
      <c r="J326" s="342"/>
      <c r="K326" s="342"/>
      <c r="L326" s="343"/>
    </row>
    <row r="327" spans="1:12" s="48" customFormat="1" ht="12">
      <c r="A327" s="75" t="s">
        <v>280</v>
      </c>
      <c r="B327" s="50" t="s">
        <v>284</v>
      </c>
      <c r="C327" s="51"/>
      <c r="D327" s="51"/>
      <c r="E327" s="344"/>
      <c r="F327" s="344"/>
      <c r="G327" s="344"/>
      <c r="H327" s="344"/>
      <c r="I327" s="344"/>
      <c r="J327" s="344"/>
      <c r="K327" s="344"/>
      <c r="L327" s="345"/>
    </row>
    <row r="328" spans="1:12" s="99" customFormat="1" ht="48">
      <c r="A328" s="76" t="s">
        <v>281</v>
      </c>
      <c r="B328" s="113" t="s">
        <v>33</v>
      </c>
      <c r="C328" s="52">
        <v>91854</v>
      </c>
      <c r="D328" s="53" t="s">
        <v>87</v>
      </c>
      <c r="E328" s="346"/>
      <c r="F328" s="346"/>
      <c r="G328" s="346"/>
      <c r="H328" s="346"/>
      <c r="I328" s="346"/>
      <c r="J328" s="346"/>
      <c r="K328" s="347" t="s">
        <v>41</v>
      </c>
      <c r="L328" s="348">
        <f>SUM(L329:L329)</f>
        <v>47.5</v>
      </c>
    </row>
    <row r="329" spans="1:12" s="100" customFormat="1" ht="12">
      <c r="A329" s="77"/>
      <c r="B329" s="129"/>
      <c r="C329" s="56"/>
      <c r="D329" s="54" t="s">
        <v>423</v>
      </c>
      <c r="E329" s="349">
        <v>1</v>
      </c>
      <c r="F329" s="349"/>
      <c r="G329" s="349">
        <v>47.5</v>
      </c>
      <c r="H329" s="349"/>
      <c r="I329" s="349"/>
      <c r="J329" s="349"/>
      <c r="K329" s="349"/>
      <c r="L329" s="350">
        <f>ROUND(E329*G329,2)</f>
        <v>47.5</v>
      </c>
    </row>
    <row r="330" spans="1:12" s="99" customFormat="1" ht="48">
      <c r="A330" s="76" t="s">
        <v>434</v>
      </c>
      <c r="B330" s="113" t="s">
        <v>33</v>
      </c>
      <c r="C330" s="52">
        <v>91834</v>
      </c>
      <c r="D330" s="53" t="s">
        <v>86</v>
      </c>
      <c r="E330" s="346"/>
      <c r="F330" s="346"/>
      <c r="G330" s="346"/>
      <c r="H330" s="346"/>
      <c r="I330" s="346"/>
      <c r="J330" s="346"/>
      <c r="K330" s="347" t="s">
        <v>41</v>
      </c>
      <c r="L330" s="348">
        <f>SUM(L331:L331)</f>
        <v>66.2</v>
      </c>
    </row>
    <row r="331" spans="1:12" s="100" customFormat="1" ht="12">
      <c r="A331" s="77"/>
      <c r="B331" s="129"/>
      <c r="C331" s="56"/>
      <c r="D331" s="54" t="s">
        <v>423</v>
      </c>
      <c r="E331" s="349">
        <v>1</v>
      </c>
      <c r="F331" s="349"/>
      <c r="G331" s="349">
        <v>66.2</v>
      </c>
      <c r="H331" s="349"/>
      <c r="I331" s="349"/>
      <c r="J331" s="349"/>
      <c r="K331" s="349"/>
      <c r="L331" s="350">
        <f>ROUND(E331*G331,2)</f>
        <v>66.2</v>
      </c>
    </row>
    <row r="332" spans="1:12" s="99" customFormat="1" ht="48">
      <c r="A332" s="76" t="s">
        <v>435</v>
      </c>
      <c r="B332" s="113" t="s">
        <v>33</v>
      </c>
      <c r="C332" s="52">
        <v>92023</v>
      </c>
      <c r="D332" s="53" t="s">
        <v>97</v>
      </c>
      <c r="E332" s="346"/>
      <c r="F332" s="346"/>
      <c r="G332" s="346"/>
      <c r="H332" s="346"/>
      <c r="I332" s="346"/>
      <c r="J332" s="346"/>
      <c r="K332" s="347" t="s">
        <v>42</v>
      </c>
      <c r="L332" s="348">
        <f>SUM(L333:L333)</f>
        <v>6</v>
      </c>
    </row>
    <row r="333" spans="1:12" s="100" customFormat="1" ht="12">
      <c r="A333" s="77"/>
      <c r="B333" s="129"/>
      <c r="C333" s="56"/>
      <c r="D333" s="54" t="s">
        <v>425</v>
      </c>
      <c r="E333" s="349">
        <v>6</v>
      </c>
      <c r="F333" s="349"/>
      <c r="G333" s="349"/>
      <c r="H333" s="349"/>
      <c r="I333" s="349"/>
      <c r="J333" s="349"/>
      <c r="K333" s="349"/>
      <c r="L333" s="350">
        <f>ROUND(E333,2)</f>
        <v>6</v>
      </c>
    </row>
    <row r="334" spans="1:12" s="99" customFormat="1" ht="36">
      <c r="A334" s="76" t="s">
        <v>436</v>
      </c>
      <c r="B334" s="113" t="s">
        <v>33</v>
      </c>
      <c r="C334" s="52">
        <v>92004</v>
      </c>
      <c r="D334" s="53" t="s">
        <v>96</v>
      </c>
      <c r="E334" s="346"/>
      <c r="F334" s="346"/>
      <c r="G334" s="346"/>
      <c r="H334" s="346"/>
      <c r="I334" s="346"/>
      <c r="J334" s="346"/>
      <c r="K334" s="347" t="s">
        <v>42</v>
      </c>
      <c r="L334" s="348">
        <f>SUM(L335:L335)</f>
        <v>7</v>
      </c>
    </row>
    <row r="335" spans="1:12" s="100" customFormat="1" ht="12">
      <c r="A335" s="77"/>
      <c r="B335" s="129"/>
      <c r="C335" s="56"/>
      <c r="D335" s="54" t="s">
        <v>424</v>
      </c>
      <c r="E335" s="349">
        <v>7</v>
      </c>
      <c r="F335" s="349"/>
      <c r="G335" s="349"/>
      <c r="H335" s="349"/>
      <c r="I335" s="349"/>
      <c r="J335" s="349"/>
      <c r="K335" s="349"/>
      <c r="L335" s="350">
        <f>ROUND(E335,2)</f>
        <v>7</v>
      </c>
    </row>
    <row r="336" spans="1:12" s="99" customFormat="1" ht="36">
      <c r="A336" s="76" t="s">
        <v>437</v>
      </c>
      <c r="B336" s="113" t="s">
        <v>33</v>
      </c>
      <c r="C336" s="52">
        <v>91996</v>
      </c>
      <c r="D336" s="53" t="s">
        <v>95</v>
      </c>
      <c r="E336" s="346"/>
      <c r="F336" s="346"/>
      <c r="G336" s="346"/>
      <c r="H336" s="346"/>
      <c r="I336" s="346"/>
      <c r="J336" s="346"/>
      <c r="K336" s="347" t="s">
        <v>42</v>
      </c>
      <c r="L336" s="348">
        <f>SUM(L337:L337)</f>
        <v>5</v>
      </c>
    </row>
    <row r="337" spans="1:12" s="100" customFormat="1" ht="12">
      <c r="A337" s="77"/>
      <c r="B337" s="129"/>
      <c r="C337" s="56"/>
      <c r="D337" s="54" t="s">
        <v>426</v>
      </c>
      <c r="E337" s="349">
        <v>5</v>
      </c>
      <c r="F337" s="349"/>
      <c r="G337" s="349"/>
      <c r="H337" s="349"/>
      <c r="I337" s="349"/>
      <c r="J337" s="349"/>
      <c r="K337" s="349"/>
      <c r="L337" s="350">
        <f>ROUND(E337,2)</f>
        <v>5</v>
      </c>
    </row>
    <row r="338" spans="1:12" s="99" customFormat="1" ht="36">
      <c r="A338" s="76" t="s">
        <v>438</v>
      </c>
      <c r="B338" s="113" t="s">
        <v>33</v>
      </c>
      <c r="C338" s="52">
        <v>91992</v>
      </c>
      <c r="D338" s="53" t="s">
        <v>94</v>
      </c>
      <c r="E338" s="346"/>
      <c r="F338" s="346"/>
      <c r="G338" s="346"/>
      <c r="H338" s="346"/>
      <c r="I338" s="346"/>
      <c r="J338" s="346"/>
      <c r="K338" s="347" t="s">
        <v>42</v>
      </c>
      <c r="L338" s="348">
        <f>SUM(L339:L339)</f>
        <v>2</v>
      </c>
    </row>
    <row r="339" spans="1:12" s="100" customFormat="1" ht="12">
      <c r="A339" s="77"/>
      <c r="B339" s="129"/>
      <c r="C339" s="56"/>
      <c r="D339" s="54" t="s">
        <v>426</v>
      </c>
      <c r="E339" s="349">
        <v>2</v>
      </c>
      <c r="F339" s="349"/>
      <c r="G339" s="349"/>
      <c r="H339" s="349"/>
      <c r="I339" s="349"/>
      <c r="J339" s="349"/>
      <c r="K339" s="349"/>
      <c r="L339" s="350">
        <f>ROUND(E339,2)</f>
        <v>2</v>
      </c>
    </row>
    <row r="340" spans="1:12" s="99" customFormat="1" ht="36">
      <c r="A340" s="76" t="s">
        <v>439</v>
      </c>
      <c r="B340" s="113" t="s">
        <v>33</v>
      </c>
      <c r="C340" s="52">
        <v>93653</v>
      </c>
      <c r="D340" s="53" t="s">
        <v>92</v>
      </c>
      <c r="E340" s="346"/>
      <c r="F340" s="346"/>
      <c r="G340" s="346"/>
      <c r="H340" s="346"/>
      <c r="I340" s="346"/>
      <c r="J340" s="346"/>
      <c r="K340" s="347" t="s">
        <v>42</v>
      </c>
      <c r="L340" s="348">
        <f>SUM(L341:L341)</f>
        <v>15</v>
      </c>
    </row>
    <row r="341" spans="1:12" s="100" customFormat="1" ht="12">
      <c r="A341" s="77"/>
      <c r="B341" s="129"/>
      <c r="C341" s="56"/>
      <c r="D341" s="54" t="s">
        <v>427</v>
      </c>
      <c r="E341" s="349">
        <v>15</v>
      </c>
      <c r="F341" s="349"/>
      <c r="G341" s="349"/>
      <c r="H341" s="349"/>
      <c r="I341" s="349"/>
      <c r="J341" s="349"/>
      <c r="K341" s="349"/>
      <c r="L341" s="350">
        <f>ROUND(E341,2)</f>
        <v>15</v>
      </c>
    </row>
    <row r="342" spans="1:12" s="99" customFormat="1" ht="36">
      <c r="A342" s="76" t="s">
        <v>440</v>
      </c>
      <c r="B342" s="113" t="s">
        <v>33</v>
      </c>
      <c r="C342" s="52">
        <v>93656</v>
      </c>
      <c r="D342" s="53" t="s">
        <v>93</v>
      </c>
      <c r="E342" s="346"/>
      <c r="F342" s="346"/>
      <c r="G342" s="346"/>
      <c r="H342" s="346"/>
      <c r="I342" s="346"/>
      <c r="J342" s="346"/>
      <c r="K342" s="347" t="s">
        <v>42</v>
      </c>
      <c r="L342" s="348">
        <f>SUM(L343:L343)</f>
        <v>5</v>
      </c>
    </row>
    <row r="343" spans="1:12" s="100" customFormat="1" ht="12">
      <c r="A343" s="77"/>
      <c r="B343" s="129"/>
      <c r="C343" s="56"/>
      <c r="D343" s="54" t="s">
        <v>428</v>
      </c>
      <c r="E343" s="349">
        <v>5</v>
      </c>
      <c r="F343" s="349"/>
      <c r="G343" s="349"/>
      <c r="H343" s="349"/>
      <c r="I343" s="349"/>
      <c r="J343" s="349"/>
      <c r="K343" s="349"/>
      <c r="L343" s="350">
        <f>ROUND(E343,2)</f>
        <v>5</v>
      </c>
    </row>
    <row r="344" spans="1:12" s="99" customFormat="1" ht="60">
      <c r="A344" s="76" t="s">
        <v>441</v>
      </c>
      <c r="B344" s="113" t="s">
        <v>33</v>
      </c>
      <c r="C344" s="52" t="s">
        <v>90</v>
      </c>
      <c r="D344" s="53" t="s">
        <v>91</v>
      </c>
      <c r="E344" s="346"/>
      <c r="F344" s="346"/>
      <c r="G344" s="346"/>
      <c r="H344" s="346"/>
      <c r="I344" s="346"/>
      <c r="J344" s="346"/>
      <c r="K344" s="347" t="s">
        <v>42</v>
      </c>
      <c r="L344" s="348">
        <f>SUM(L345:L345)</f>
        <v>1</v>
      </c>
    </row>
    <row r="345" spans="1:12" s="100" customFormat="1" ht="12">
      <c r="A345" s="77"/>
      <c r="B345" s="129"/>
      <c r="C345" s="56"/>
      <c r="D345" s="54" t="s">
        <v>429</v>
      </c>
      <c r="E345" s="349">
        <v>1</v>
      </c>
      <c r="F345" s="349"/>
      <c r="G345" s="349"/>
      <c r="H345" s="349"/>
      <c r="I345" s="349"/>
      <c r="J345" s="349"/>
      <c r="K345" s="349"/>
      <c r="L345" s="350">
        <f>ROUND(E345,2)</f>
        <v>1</v>
      </c>
    </row>
    <row r="346" spans="1:12" s="99" customFormat="1" ht="36">
      <c r="A346" s="76" t="s">
        <v>442</v>
      </c>
      <c r="B346" s="113" t="s">
        <v>33</v>
      </c>
      <c r="C346" s="52">
        <v>91939</v>
      </c>
      <c r="D346" s="53" t="s">
        <v>88</v>
      </c>
      <c r="E346" s="346"/>
      <c r="F346" s="346"/>
      <c r="G346" s="346"/>
      <c r="H346" s="346"/>
      <c r="I346" s="346"/>
      <c r="J346" s="346"/>
      <c r="K346" s="347" t="s">
        <v>42</v>
      </c>
      <c r="L346" s="348">
        <f>SUM(L347:L347)</f>
        <v>2</v>
      </c>
    </row>
    <row r="347" spans="1:12" s="100" customFormat="1" ht="12">
      <c r="A347" s="77"/>
      <c r="B347" s="129"/>
      <c r="C347" s="56"/>
      <c r="D347" s="54" t="s">
        <v>430</v>
      </c>
      <c r="E347" s="349">
        <v>2</v>
      </c>
      <c r="F347" s="349"/>
      <c r="G347" s="349"/>
      <c r="H347" s="349"/>
      <c r="I347" s="349"/>
      <c r="J347" s="349"/>
      <c r="K347" s="349"/>
      <c r="L347" s="350">
        <f>ROUND(E347,2)</f>
        <v>2</v>
      </c>
    </row>
    <row r="348" spans="1:12" s="99" customFormat="1" ht="36">
      <c r="A348" s="76" t="s">
        <v>443</v>
      </c>
      <c r="B348" s="113" t="s">
        <v>33</v>
      </c>
      <c r="C348" s="52">
        <v>91940</v>
      </c>
      <c r="D348" s="53" t="s">
        <v>89</v>
      </c>
      <c r="E348" s="346"/>
      <c r="F348" s="346"/>
      <c r="G348" s="346"/>
      <c r="H348" s="346"/>
      <c r="I348" s="346"/>
      <c r="J348" s="346"/>
      <c r="K348" s="347" t="s">
        <v>42</v>
      </c>
      <c r="L348" s="348">
        <f>SUM(L349:L349)</f>
        <v>23</v>
      </c>
    </row>
    <row r="349" spans="1:12" s="100" customFormat="1" ht="12">
      <c r="A349" s="77"/>
      <c r="B349" s="129"/>
      <c r="C349" s="56"/>
      <c r="D349" s="54" t="s">
        <v>431</v>
      </c>
      <c r="E349" s="349">
        <v>23</v>
      </c>
      <c r="F349" s="349"/>
      <c r="G349" s="349"/>
      <c r="H349" s="349"/>
      <c r="I349" s="349"/>
      <c r="J349" s="349"/>
      <c r="K349" s="349"/>
      <c r="L349" s="350">
        <f>ROUND(E349,2)</f>
        <v>23</v>
      </c>
    </row>
    <row r="350" spans="1:12" s="99" customFormat="1" ht="48">
      <c r="A350" s="76" t="s">
        <v>444</v>
      </c>
      <c r="B350" s="113" t="s">
        <v>33</v>
      </c>
      <c r="C350" s="52">
        <v>97591</v>
      </c>
      <c r="D350" s="53" t="s">
        <v>177</v>
      </c>
      <c r="E350" s="346"/>
      <c r="F350" s="346"/>
      <c r="G350" s="346"/>
      <c r="H350" s="346"/>
      <c r="I350" s="346"/>
      <c r="J350" s="346"/>
      <c r="K350" s="347" t="s">
        <v>42</v>
      </c>
      <c r="L350" s="348">
        <f>SUM(L351:L351)</f>
        <v>19</v>
      </c>
    </row>
    <row r="351" spans="1:12" s="100" customFormat="1" ht="12">
      <c r="A351" s="77"/>
      <c r="B351" s="129"/>
      <c r="C351" s="56"/>
      <c r="D351" s="54" t="s">
        <v>432</v>
      </c>
      <c r="E351" s="349">
        <v>19</v>
      </c>
      <c r="F351" s="349"/>
      <c r="G351" s="349"/>
      <c r="H351" s="349"/>
      <c r="I351" s="349"/>
      <c r="J351" s="349"/>
      <c r="K351" s="349"/>
      <c r="L351" s="350">
        <f>ROUND(E351,2)</f>
        <v>19</v>
      </c>
    </row>
    <row r="352" spans="1:12" s="99" customFormat="1" ht="48">
      <c r="A352" s="76" t="s">
        <v>445</v>
      </c>
      <c r="B352" s="113" t="s">
        <v>33</v>
      </c>
      <c r="C352" s="52">
        <v>97605</v>
      </c>
      <c r="D352" s="53" t="s">
        <v>178</v>
      </c>
      <c r="E352" s="346"/>
      <c r="F352" s="346"/>
      <c r="G352" s="346"/>
      <c r="H352" s="346"/>
      <c r="I352" s="346"/>
      <c r="J352" s="346"/>
      <c r="K352" s="347" t="s">
        <v>42</v>
      </c>
      <c r="L352" s="348">
        <f>SUM(L353:L353)</f>
        <v>5</v>
      </c>
    </row>
    <row r="353" spans="1:12" s="100" customFormat="1" ht="12">
      <c r="A353" s="77"/>
      <c r="B353" s="129"/>
      <c r="C353" s="56"/>
      <c r="D353" s="54" t="s">
        <v>433</v>
      </c>
      <c r="E353" s="349">
        <v>5</v>
      </c>
      <c r="F353" s="349"/>
      <c r="G353" s="349"/>
      <c r="H353" s="349"/>
      <c r="I353" s="349"/>
      <c r="J353" s="349"/>
      <c r="K353" s="349"/>
      <c r="L353" s="350">
        <f>ROUND(E353,2)</f>
        <v>5</v>
      </c>
    </row>
    <row r="354" spans="1:12" s="46" customFormat="1" ht="12">
      <c r="A354" s="74">
        <v>10</v>
      </c>
      <c r="B354" s="47" t="s">
        <v>451</v>
      </c>
      <c r="C354" s="49"/>
      <c r="D354" s="49"/>
      <c r="E354" s="342"/>
      <c r="F354" s="342"/>
      <c r="G354" s="342"/>
      <c r="H354" s="342"/>
      <c r="I354" s="342"/>
      <c r="J354" s="342"/>
      <c r="K354" s="342"/>
      <c r="L354" s="343"/>
    </row>
    <row r="355" spans="1:12" s="48" customFormat="1" ht="12">
      <c r="A355" s="75" t="s">
        <v>283</v>
      </c>
      <c r="B355" s="50" t="s">
        <v>453</v>
      </c>
      <c r="C355" s="51"/>
      <c r="D355" s="51"/>
      <c r="E355" s="344"/>
      <c r="F355" s="344"/>
      <c r="G355" s="344"/>
      <c r="H355" s="344"/>
      <c r="I355" s="344"/>
      <c r="J355" s="344"/>
      <c r="K355" s="344"/>
      <c r="L355" s="345"/>
    </row>
    <row r="356" spans="1:12" s="99" customFormat="1" ht="24">
      <c r="A356" s="76" t="s">
        <v>285</v>
      </c>
      <c r="B356" s="113" t="s">
        <v>33</v>
      </c>
      <c r="C356" s="52">
        <v>72553</v>
      </c>
      <c r="D356" s="53" t="s">
        <v>98</v>
      </c>
      <c r="E356" s="346"/>
      <c r="F356" s="346"/>
      <c r="G356" s="346"/>
      <c r="H356" s="346"/>
      <c r="I356" s="346"/>
      <c r="J356" s="346"/>
      <c r="K356" s="347" t="s">
        <v>42</v>
      </c>
      <c r="L356" s="348">
        <f>SUM(L357)</f>
        <v>3</v>
      </c>
    </row>
    <row r="357" spans="1:12" s="100" customFormat="1" ht="12">
      <c r="A357" s="77"/>
      <c r="B357" s="129"/>
      <c r="C357" s="56"/>
      <c r="D357" s="54" t="s">
        <v>452</v>
      </c>
      <c r="E357" s="349">
        <v>3</v>
      </c>
      <c r="F357" s="349"/>
      <c r="G357" s="349"/>
      <c r="H357" s="349"/>
      <c r="I357" s="349"/>
      <c r="J357" s="349"/>
      <c r="K357" s="349"/>
      <c r="L357" s="350">
        <f>ROUND(E357,2)</f>
        <v>3</v>
      </c>
    </row>
    <row r="358" spans="1:12" s="48" customFormat="1" ht="12">
      <c r="A358" s="75" t="s">
        <v>286</v>
      </c>
      <c r="B358" s="50" t="s">
        <v>454</v>
      </c>
      <c r="C358" s="51"/>
      <c r="D358" s="51"/>
      <c r="E358" s="344"/>
      <c r="F358" s="344"/>
      <c r="G358" s="344"/>
      <c r="H358" s="344"/>
      <c r="I358" s="344"/>
      <c r="J358" s="344"/>
      <c r="K358" s="344"/>
      <c r="L358" s="345"/>
    </row>
    <row r="359" spans="1:12" s="99" customFormat="1" ht="36">
      <c r="A359" s="76" t="s">
        <v>287</v>
      </c>
      <c r="B359" s="113" t="s">
        <v>33</v>
      </c>
      <c r="C359" s="52">
        <v>100804</v>
      </c>
      <c r="D359" s="53" t="s">
        <v>179</v>
      </c>
      <c r="E359" s="346"/>
      <c r="F359" s="346"/>
      <c r="G359" s="346"/>
      <c r="H359" s="346"/>
      <c r="I359" s="346"/>
      <c r="J359" s="346"/>
      <c r="K359" s="347" t="s">
        <v>41</v>
      </c>
      <c r="L359" s="348">
        <f>SUM(L360)</f>
        <v>6</v>
      </c>
    </row>
    <row r="360" spans="1:12" s="100" customFormat="1" ht="12">
      <c r="A360" s="77"/>
      <c r="B360" s="129"/>
      <c r="C360" s="56"/>
      <c r="D360" s="54" t="s">
        <v>462</v>
      </c>
      <c r="E360" s="349">
        <v>1</v>
      </c>
      <c r="F360" s="349"/>
      <c r="G360" s="349">
        <v>6</v>
      </c>
      <c r="H360" s="349"/>
      <c r="I360" s="349"/>
      <c r="J360" s="349"/>
      <c r="K360" s="349"/>
      <c r="L360" s="350">
        <f>ROUND(E360*G360,2)</f>
        <v>6</v>
      </c>
    </row>
    <row r="361" spans="1:12" s="100" customFormat="1" ht="12">
      <c r="A361" s="77"/>
      <c r="B361" s="129"/>
      <c r="C361" s="56"/>
      <c r="D361" s="54"/>
      <c r="E361" s="349"/>
      <c r="F361" s="349"/>
      <c r="G361" s="349"/>
      <c r="H361" s="349"/>
      <c r="I361" s="349"/>
      <c r="J361" s="349"/>
      <c r="K361" s="349"/>
      <c r="L361" s="350"/>
    </row>
  </sheetData>
  <sheetProtection/>
  <mergeCells count="1">
    <mergeCell ref="A7:L7"/>
  </mergeCells>
  <printOptions/>
  <pageMargins left="0.7874015748031497" right="0.7874015748031497" top="2.362204724409449" bottom="0.7874015748031497" header="0.5118110236220472" footer="0.15748031496062992"/>
  <pageSetup fitToHeight="0" fitToWidth="1" horizontalDpi="600" verticalDpi="600" orientation="portrait" paperSize="9" scale="58" r:id="rId1"/>
  <headerFooter>
    <oddFooter>&amp;RPágina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G24"/>
  <sheetViews>
    <sheetView showGridLines="0"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2" width="12.7109375" style="149" customWidth="1"/>
    <col min="3" max="3" width="50.7109375" style="152" customWidth="1"/>
    <col min="4" max="4" width="9.7109375" style="149" customWidth="1"/>
    <col min="5" max="5" width="12.7109375" style="374" customWidth="1"/>
    <col min="6" max="7" width="12.7109375" style="147" customWidth="1"/>
    <col min="8" max="8" width="10.28125" style="115" bestFit="1" customWidth="1"/>
    <col min="9" max="13" width="9.140625" style="115" customWidth="1"/>
    <col min="14" max="14" width="10.28125" style="115" bestFit="1" customWidth="1"/>
    <col min="15" max="16384" width="9.140625" style="115" customWidth="1"/>
  </cols>
  <sheetData>
    <row r="1" spans="1:7" s="29" customFormat="1" ht="15.75">
      <c r="A1" s="153" t="s">
        <v>153</v>
      </c>
      <c r="B1" s="148"/>
      <c r="C1" s="151"/>
      <c r="D1" s="148"/>
      <c r="E1" s="360"/>
      <c r="F1" s="146"/>
      <c r="G1" s="150"/>
    </row>
    <row r="2" spans="1:7" s="29" customFormat="1" ht="12">
      <c r="A2" s="59" t="s">
        <v>196</v>
      </c>
      <c r="B2" s="60"/>
      <c r="C2" s="127"/>
      <c r="D2" s="82"/>
      <c r="E2" s="361"/>
      <c r="F2" s="60"/>
      <c r="G2" s="92"/>
    </row>
    <row r="3" spans="1:7" s="29" customFormat="1" ht="12">
      <c r="A3" s="30"/>
      <c r="B3" s="55"/>
      <c r="C3" s="112"/>
      <c r="D3" s="95"/>
      <c r="E3" s="362"/>
      <c r="F3" s="32"/>
      <c r="G3" s="93"/>
    </row>
    <row r="4" spans="1:7" s="33" customFormat="1" ht="12">
      <c r="A4" s="35" t="s">
        <v>17</v>
      </c>
      <c r="B4" s="139" t="s">
        <v>481</v>
      </c>
      <c r="C4" s="144"/>
      <c r="D4" s="141"/>
      <c r="E4" s="363"/>
      <c r="F4" s="139"/>
      <c r="G4" s="142"/>
    </row>
    <row r="5" spans="1:7" s="33" customFormat="1" ht="12.75" thickBot="1">
      <c r="A5" s="36" t="s">
        <v>0</v>
      </c>
      <c r="B5" s="37" t="s">
        <v>209</v>
      </c>
      <c r="C5" s="128"/>
      <c r="D5" s="83"/>
      <c r="E5" s="364"/>
      <c r="F5" s="143" t="s">
        <v>210</v>
      </c>
      <c r="G5" s="94"/>
    </row>
    <row r="6" spans="1:7" s="33" customFormat="1" ht="12.75" thickBot="1">
      <c r="A6" s="35"/>
      <c r="B6" s="139"/>
      <c r="C6" s="144"/>
      <c r="D6" s="141"/>
      <c r="E6" s="363"/>
      <c r="F6" s="97"/>
      <c r="G6" s="145"/>
    </row>
    <row r="7" spans="1:7" ht="15.75">
      <c r="A7" s="391" t="s">
        <v>6</v>
      </c>
      <c r="B7" s="392"/>
      <c r="C7" s="392"/>
      <c r="D7" s="392"/>
      <c r="E7" s="392"/>
      <c r="F7" s="392"/>
      <c r="G7" s="393"/>
    </row>
    <row r="8" spans="1:7" ht="36">
      <c r="A8" s="382"/>
      <c r="B8" s="217" t="s">
        <v>155</v>
      </c>
      <c r="C8" s="218" t="s">
        <v>319</v>
      </c>
      <c r="D8" s="121" t="s">
        <v>37</v>
      </c>
      <c r="E8" s="368"/>
      <c r="F8" s="122" t="s">
        <v>13</v>
      </c>
      <c r="G8" s="123">
        <f>G16</f>
        <v>247.69000000000003</v>
      </c>
    </row>
    <row r="9" spans="1:7" ht="12.75">
      <c r="A9" s="219" t="s">
        <v>164</v>
      </c>
      <c r="B9" s="394" t="s">
        <v>163</v>
      </c>
      <c r="C9" s="395"/>
      <c r="D9" s="395"/>
      <c r="E9" s="395"/>
      <c r="F9" s="395"/>
      <c r="G9" s="396"/>
    </row>
    <row r="10" spans="1:7" ht="22.5">
      <c r="A10" s="17" t="s">
        <v>9</v>
      </c>
      <c r="B10" s="124" t="s">
        <v>7</v>
      </c>
      <c r="C10" s="125" t="s">
        <v>8</v>
      </c>
      <c r="D10" s="124" t="s">
        <v>10</v>
      </c>
      <c r="E10" s="365" t="s">
        <v>2</v>
      </c>
      <c r="F10" s="125" t="s">
        <v>13</v>
      </c>
      <c r="G10" s="126" t="s">
        <v>28</v>
      </c>
    </row>
    <row r="11" spans="1:7" ht="22.5">
      <c r="A11" s="116" t="s">
        <v>34</v>
      </c>
      <c r="B11" s="102">
        <v>3993</v>
      </c>
      <c r="C11" s="114" t="s">
        <v>39</v>
      </c>
      <c r="D11" s="103" t="s">
        <v>37</v>
      </c>
      <c r="E11" s="366">
        <v>1.085</v>
      </c>
      <c r="F11" s="117">
        <v>127.12</v>
      </c>
      <c r="G11" s="104">
        <f>ROUND(E11*F11,2)</f>
        <v>137.93</v>
      </c>
    </row>
    <row r="12" spans="1:7" ht="22.5">
      <c r="A12" s="116" t="s">
        <v>34</v>
      </c>
      <c r="B12" s="102">
        <v>4472</v>
      </c>
      <c r="C12" s="114" t="s">
        <v>36</v>
      </c>
      <c r="D12" s="103" t="s">
        <v>35</v>
      </c>
      <c r="E12" s="366">
        <v>1</v>
      </c>
      <c r="F12" s="117">
        <v>33.88</v>
      </c>
      <c r="G12" s="104">
        <f>ROUND(E12*F12,2)</f>
        <v>33.88</v>
      </c>
    </row>
    <row r="13" spans="1:7" ht="12.75">
      <c r="A13" s="116" t="s">
        <v>34</v>
      </c>
      <c r="B13" s="102">
        <v>5066</v>
      </c>
      <c r="C13" s="114" t="s">
        <v>40</v>
      </c>
      <c r="D13" s="103" t="s">
        <v>38</v>
      </c>
      <c r="E13" s="366">
        <v>0.247</v>
      </c>
      <c r="F13" s="117">
        <v>14</v>
      </c>
      <c r="G13" s="104">
        <f>ROUND(E13*F13,2)</f>
        <v>3.46</v>
      </c>
    </row>
    <row r="14" spans="1:7" ht="22.5">
      <c r="A14" s="116" t="s">
        <v>33</v>
      </c>
      <c r="B14" s="102">
        <v>88239</v>
      </c>
      <c r="C14" s="114" t="s">
        <v>151</v>
      </c>
      <c r="D14" s="103" t="s">
        <v>45</v>
      </c>
      <c r="E14" s="366">
        <v>0.6761</v>
      </c>
      <c r="F14" s="117">
        <v>22.76</v>
      </c>
      <c r="G14" s="104">
        <f>ROUND(E14*F14,2)</f>
        <v>15.39</v>
      </c>
    </row>
    <row r="15" spans="1:7" ht="22.5">
      <c r="A15" s="116" t="s">
        <v>33</v>
      </c>
      <c r="B15" s="102">
        <v>88262</v>
      </c>
      <c r="C15" s="114" t="s">
        <v>152</v>
      </c>
      <c r="D15" s="103" t="s">
        <v>45</v>
      </c>
      <c r="E15" s="366">
        <v>2.0282</v>
      </c>
      <c r="F15" s="117">
        <v>28.12</v>
      </c>
      <c r="G15" s="104">
        <f>ROUND(E15*F15,2)</f>
        <v>57.03</v>
      </c>
    </row>
    <row r="16" spans="1:7" ht="12.75">
      <c r="A16" s="205"/>
      <c r="B16" s="206"/>
      <c r="C16" s="207"/>
      <c r="D16" s="206"/>
      <c r="E16" s="369"/>
      <c r="F16" s="101" t="s">
        <v>27</v>
      </c>
      <c r="G16" s="18">
        <f>SUM(G11:G15)</f>
        <v>247.69000000000003</v>
      </c>
    </row>
    <row r="17" spans="1:7" ht="12.75">
      <c r="A17" s="208"/>
      <c r="B17" s="209"/>
      <c r="C17" s="210"/>
      <c r="D17" s="209"/>
      <c r="E17" s="367"/>
      <c r="F17" s="211"/>
      <c r="G17" s="212"/>
    </row>
    <row r="18" spans="1:7" ht="12.75">
      <c r="A18" s="34"/>
      <c r="B18" s="7"/>
      <c r="C18" s="39"/>
      <c r="D18" s="213"/>
      <c r="E18" s="370"/>
      <c r="F18" s="214"/>
      <c r="G18" s="215"/>
    </row>
    <row r="19" spans="1:7" ht="12.75">
      <c r="A19" s="296" t="s">
        <v>195</v>
      </c>
      <c r="B19" s="297"/>
      <c r="C19" s="41"/>
      <c r="D19" s="298"/>
      <c r="E19" s="371"/>
      <c r="F19" s="299"/>
      <c r="G19" s="300"/>
    </row>
    <row r="20" spans="1:7" ht="12.75">
      <c r="A20" s="301" t="s">
        <v>211</v>
      </c>
      <c r="B20" s="297"/>
      <c r="C20" s="302"/>
      <c r="D20" s="303"/>
      <c r="E20" s="372"/>
      <c r="F20" s="304"/>
      <c r="G20" s="305"/>
    </row>
    <row r="21" spans="1:7" ht="12.75">
      <c r="A21" s="301" t="s">
        <v>180</v>
      </c>
      <c r="B21" s="306"/>
      <c r="C21" s="220"/>
      <c r="D21" s="216"/>
      <c r="E21" s="372"/>
      <c r="F21" s="307"/>
      <c r="G21" s="308"/>
    </row>
    <row r="22" spans="1:7" ht="12.75">
      <c r="A22" s="301" t="s">
        <v>204</v>
      </c>
      <c r="B22" s="306"/>
      <c r="C22" s="220"/>
      <c r="D22" s="216"/>
      <c r="E22" s="372"/>
      <c r="F22" s="307"/>
      <c r="G22" s="308"/>
    </row>
    <row r="23" spans="1:7" ht="12.75">
      <c r="A23" s="296"/>
      <c r="B23" s="306"/>
      <c r="C23" s="220"/>
      <c r="D23" s="216"/>
      <c r="E23" s="372"/>
      <c r="F23" s="307"/>
      <c r="G23" s="308"/>
    </row>
    <row r="24" spans="1:7" ht="13.5" thickBot="1">
      <c r="A24" s="309"/>
      <c r="B24" s="310"/>
      <c r="C24" s="311"/>
      <c r="D24" s="312"/>
      <c r="E24" s="373"/>
      <c r="F24" s="312"/>
      <c r="G24" s="313"/>
    </row>
  </sheetData>
  <sheetProtection/>
  <mergeCells count="2">
    <mergeCell ref="A7:G7"/>
    <mergeCell ref="B9:G9"/>
  </mergeCells>
  <printOptions/>
  <pageMargins left="0.7874015748031497" right="0.7874015748031497" top="2.362204724409449" bottom="0.7874015748031497" header="0.5118110236220472" footer="0.15748031496062992"/>
  <pageSetup fitToHeight="0" fitToWidth="1" horizontalDpi="600" verticalDpi="600" orientation="portrait" paperSize="9" scale="70" r:id="rId1"/>
  <headerFooter>
    <oddFooter>&amp;RPágina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J27"/>
  <sheetViews>
    <sheetView showGridLines="0"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12.7109375" style="224" customWidth="1"/>
    <col min="2" max="2" width="50.7109375" style="225" customWidth="1"/>
    <col min="3" max="3" width="9.7109375" style="224" customWidth="1"/>
    <col min="4" max="6" width="12.7109375" style="223" customWidth="1"/>
    <col min="7" max="7" width="12.7109375" style="222" customWidth="1"/>
    <col min="8" max="8" width="14.7109375" style="222" customWidth="1"/>
    <col min="9" max="10" width="12.7109375" style="222" customWidth="1"/>
    <col min="11" max="11" width="9.140625" style="221" customWidth="1"/>
    <col min="12" max="12" width="7.7109375" style="221" bestFit="1" customWidth="1"/>
    <col min="13" max="13" width="10.421875" style="221" bestFit="1" customWidth="1"/>
    <col min="14" max="14" width="11.28125" style="221" customWidth="1"/>
    <col min="15" max="15" width="10.421875" style="221" bestFit="1" customWidth="1"/>
    <col min="16" max="16384" width="9.140625" style="221" customWidth="1"/>
  </cols>
  <sheetData>
    <row r="1" spans="1:10" s="226" customFormat="1" ht="15.75">
      <c r="A1" s="290" t="s">
        <v>153</v>
      </c>
      <c r="B1" s="288"/>
      <c r="C1" s="289"/>
      <c r="D1" s="288"/>
      <c r="E1" s="288"/>
      <c r="F1" s="288"/>
      <c r="G1" s="287"/>
      <c r="H1" s="287"/>
      <c r="I1" s="286"/>
      <c r="J1" s="285"/>
    </row>
    <row r="2" spans="1:10" s="226" customFormat="1" ht="12">
      <c r="A2" s="284" t="s">
        <v>196</v>
      </c>
      <c r="B2" s="281"/>
      <c r="C2" s="283"/>
      <c r="D2" s="282"/>
      <c r="E2" s="282"/>
      <c r="F2" s="282"/>
      <c r="G2" s="282"/>
      <c r="H2" s="282"/>
      <c r="I2" s="281"/>
      <c r="J2" s="280"/>
    </row>
    <row r="3" spans="1:10" s="226" customFormat="1" ht="12">
      <c r="A3" s="279"/>
      <c r="B3" s="278"/>
      <c r="C3" s="277"/>
      <c r="D3" s="276"/>
      <c r="E3" s="276"/>
      <c r="F3" s="276"/>
      <c r="G3" s="276"/>
      <c r="H3" s="276"/>
      <c r="I3" s="275"/>
      <c r="J3" s="274"/>
    </row>
    <row r="4" spans="1:10" s="257" customFormat="1" ht="12">
      <c r="A4" s="273" t="s">
        <v>17</v>
      </c>
      <c r="B4" s="271" t="s">
        <v>481</v>
      </c>
      <c r="C4" s="272"/>
      <c r="D4" s="240"/>
      <c r="E4" s="240"/>
      <c r="F4" s="240"/>
      <c r="G4" s="240"/>
      <c r="H4" s="240"/>
      <c r="I4" s="271"/>
      <c r="J4" s="270"/>
    </row>
    <row r="5" spans="1:10" s="257" customFormat="1" ht="12.75" thickBot="1">
      <c r="A5" s="269" t="s">
        <v>0</v>
      </c>
      <c r="B5" s="268" t="s">
        <v>209</v>
      </c>
      <c r="C5" s="267"/>
      <c r="D5" s="265"/>
      <c r="E5" s="266"/>
      <c r="F5" s="266"/>
      <c r="G5" s="266" t="s">
        <v>210</v>
      </c>
      <c r="H5" s="265"/>
      <c r="I5" s="264"/>
      <c r="J5" s="263"/>
    </row>
    <row r="6" spans="1:10" s="257" customFormat="1" ht="12.75" thickBot="1">
      <c r="A6" s="262"/>
      <c r="B6" s="261"/>
      <c r="C6" s="260"/>
      <c r="D6" s="260"/>
      <c r="E6" s="260"/>
      <c r="F6" s="260"/>
      <c r="G6" s="259"/>
      <c r="H6" s="259"/>
      <c r="I6" s="259"/>
      <c r="J6" s="258"/>
    </row>
    <row r="7" spans="1:10" ht="16.5" thickBot="1">
      <c r="A7" s="400" t="s">
        <v>190</v>
      </c>
      <c r="B7" s="401"/>
      <c r="C7" s="401"/>
      <c r="D7" s="401"/>
      <c r="E7" s="401"/>
      <c r="F7" s="401"/>
      <c r="G7" s="401"/>
      <c r="H7" s="401"/>
      <c r="I7" s="401"/>
      <c r="J7" s="402"/>
    </row>
    <row r="8" spans="1:10" ht="12.75">
      <c r="A8" s="403" t="s">
        <v>7</v>
      </c>
      <c r="B8" s="405" t="s">
        <v>8</v>
      </c>
      <c r="C8" s="407" t="s">
        <v>10</v>
      </c>
      <c r="D8" s="397" t="s">
        <v>191</v>
      </c>
      <c r="E8" s="397"/>
      <c r="F8" s="397" t="s">
        <v>192</v>
      </c>
      <c r="G8" s="397"/>
      <c r="H8" s="397" t="s">
        <v>193</v>
      </c>
      <c r="I8" s="397"/>
      <c r="J8" s="398" t="s">
        <v>189</v>
      </c>
    </row>
    <row r="9" spans="1:10" ht="12.75">
      <c r="A9" s="404"/>
      <c r="B9" s="406"/>
      <c r="C9" s="408"/>
      <c r="D9" s="256" t="s">
        <v>188</v>
      </c>
      <c r="E9" s="256" t="s">
        <v>187</v>
      </c>
      <c r="F9" s="256" t="s">
        <v>188</v>
      </c>
      <c r="G9" s="256" t="s">
        <v>187</v>
      </c>
      <c r="H9" s="256" t="s">
        <v>188</v>
      </c>
      <c r="I9" s="256" t="s">
        <v>187</v>
      </c>
      <c r="J9" s="399"/>
    </row>
    <row r="10" spans="1:10" ht="33.75">
      <c r="A10" s="254" t="s">
        <v>362</v>
      </c>
      <c r="B10" s="314" t="s">
        <v>467</v>
      </c>
      <c r="C10" s="253" t="s">
        <v>41</v>
      </c>
      <c r="D10" s="255" t="s">
        <v>361</v>
      </c>
      <c r="E10" s="249">
        <v>220</v>
      </c>
      <c r="F10" s="251"/>
      <c r="G10" s="249">
        <v>0</v>
      </c>
      <c r="H10" s="250"/>
      <c r="I10" s="249">
        <v>0</v>
      </c>
      <c r="J10" s="316">
        <f>IF(MEDIAN(I10,G10,E10)=0,SMALL(D10:I10,3),MEDIAN(I10,G10,E10))</f>
        <v>220</v>
      </c>
    </row>
    <row r="11" spans="1:10" ht="33.75">
      <c r="A11" s="254" t="s">
        <v>466</v>
      </c>
      <c r="B11" s="314" t="s">
        <v>468</v>
      </c>
      <c r="C11" s="253" t="s">
        <v>44</v>
      </c>
      <c r="D11" s="255" t="s">
        <v>361</v>
      </c>
      <c r="E11" s="249">
        <v>326.84</v>
      </c>
      <c r="F11" s="251"/>
      <c r="G11" s="249">
        <v>0</v>
      </c>
      <c r="H11" s="250"/>
      <c r="I11" s="249">
        <v>0</v>
      </c>
      <c r="J11" s="316">
        <f aca="true" t="shared" si="0" ref="J11:J17">IF(MEDIAN(I11,G11,E11)=0,SMALL(D11:I11,3),MEDIAN(I11,G11,E11))</f>
        <v>326.84</v>
      </c>
    </row>
    <row r="12" spans="1:10" ht="12.75">
      <c r="A12" s="254"/>
      <c r="B12" s="314"/>
      <c r="C12" s="253"/>
      <c r="D12" s="252"/>
      <c r="E12" s="249">
        <v>0</v>
      </c>
      <c r="F12" s="251"/>
      <c r="G12" s="249">
        <v>0</v>
      </c>
      <c r="H12" s="250"/>
      <c r="I12" s="249">
        <v>0</v>
      </c>
      <c r="J12" s="316">
        <f t="shared" si="0"/>
        <v>0</v>
      </c>
    </row>
    <row r="13" spans="1:10" ht="12.75">
      <c r="A13" s="254"/>
      <c r="B13" s="314"/>
      <c r="C13" s="253"/>
      <c r="D13" s="252"/>
      <c r="E13" s="249">
        <v>0</v>
      </c>
      <c r="F13" s="251"/>
      <c r="G13" s="249">
        <v>0</v>
      </c>
      <c r="H13" s="250"/>
      <c r="I13" s="249">
        <v>0</v>
      </c>
      <c r="J13" s="316">
        <f t="shared" si="0"/>
        <v>0</v>
      </c>
    </row>
    <row r="14" spans="1:10" ht="12.75">
      <c r="A14" s="254"/>
      <c r="B14" s="314"/>
      <c r="C14" s="253"/>
      <c r="D14" s="252"/>
      <c r="E14" s="249">
        <v>0</v>
      </c>
      <c r="F14" s="251"/>
      <c r="G14" s="249">
        <v>0</v>
      </c>
      <c r="H14" s="250"/>
      <c r="I14" s="249">
        <v>0</v>
      </c>
      <c r="J14" s="316">
        <f t="shared" si="0"/>
        <v>0</v>
      </c>
    </row>
    <row r="15" spans="1:10" ht="12.75">
      <c r="A15" s="254"/>
      <c r="B15" s="314"/>
      <c r="C15" s="253"/>
      <c r="D15" s="252"/>
      <c r="E15" s="249">
        <v>0</v>
      </c>
      <c r="F15" s="251"/>
      <c r="G15" s="249">
        <v>0</v>
      </c>
      <c r="H15" s="250"/>
      <c r="I15" s="249">
        <v>0</v>
      </c>
      <c r="J15" s="316">
        <f t="shared" si="0"/>
        <v>0</v>
      </c>
    </row>
    <row r="16" spans="1:10" ht="12.75">
      <c r="A16" s="254"/>
      <c r="B16" s="314"/>
      <c r="C16" s="253"/>
      <c r="D16" s="252"/>
      <c r="E16" s="249">
        <v>0</v>
      </c>
      <c r="F16" s="251"/>
      <c r="G16" s="249">
        <v>0</v>
      </c>
      <c r="H16" s="250"/>
      <c r="I16" s="249">
        <v>0</v>
      </c>
      <c r="J16" s="316">
        <f t="shared" si="0"/>
        <v>0</v>
      </c>
    </row>
    <row r="17" spans="1:10" ht="13.5" thickBot="1">
      <c r="A17" s="248"/>
      <c r="B17" s="315"/>
      <c r="C17" s="247"/>
      <c r="D17" s="246"/>
      <c r="E17" s="243">
        <v>0</v>
      </c>
      <c r="F17" s="245"/>
      <c r="G17" s="243">
        <v>0</v>
      </c>
      <c r="H17" s="244"/>
      <c r="I17" s="243">
        <v>0</v>
      </c>
      <c r="J17" s="317">
        <f t="shared" si="0"/>
        <v>0</v>
      </c>
    </row>
    <row r="18" spans="1:10" s="226" customFormat="1" ht="12">
      <c r="A18" s="242"/>
      <c r="B18" s="241"/>
      <c r="C18" s="241"/>
      <c r="D18" s="240"/>
      <c r="E18" s="240"/>
      <c r="F18" s="240"/>
      <c r="G18" s="240"/>
      <c r="H18" s="240"/>
      <c r="I18" s="239"/>
      <c r="J18" s="238"/>
    </row>
    <row r="19" spans="1:10" s="226" customFormat="1" ht="12">
      <c r="A19" s="236" t="s">
        <v>186</v>
      </c>
      <c r="B19" s="353" t="s">
        <v>361</v>
      </c>
      <c r="C19" s="235" t="s">
        <v>186</v>
      </c>
      <c r="D19" s="232"/>
      <c r="E19" s="353"/>
      <c r="F19" s="353"/>
      <c r="G19" s="235" t="s">
        <v>186</v>
      </c>
      <c r="H19" s="232"/>
      <c r="I19" s="232"/>
      <c r="J19" s="237"/>
    </row>
    <row r="20" spans="1:10" s="226" customFormat="1" ht="12">
      <c r="A20" s="236" t="s">
        <v>197</v>
      </c>
      <c r="B20" s="353" t="s">
        <v>479</v>
      </c>
      <c r="C20" s="235" t="s">
        <v>197</v>
      </c>
      <c r="D20" s="376"/>
      <c r="E20" s="358"/>
      <c r="F20" s="358"/>
      <c r="G20" s="235" t="s">
        <v>197</v>
      </c>
      <c r="H20" s="232"/>
      <c r="I20" s="232"/>
      <c r="J20" s="237"/>
    </row>
    <row r="21" spans="1:10" s="226" customFormat="1" ht="12">
      <c r="A21" s="236" t="s">
        <v>185</v>
      </c>
      <c r="B21" s="353" t="s">
        <v>475</v>
      </c>
      <c r="C21" s="235" t="s">
        <v>185</v>
      </c>
      <c r="D21" s="232"/>
      <c r="E21" s="353"/>
      <c r="F21" s="353"/>
      <c r="G21" s="235" t="s">
        <v>185</v>
      </c>
      <c r="H21" s="232"/>
      <c r="I21" s="231"/>
      <c r="J21" s="230"/>
    </row>
    <row r="22" spans="1:10" s="226" customFormat="1" ht="12">
      <c r="A22" s="236" t="s">
        <v>184</v>
      </c>
      <c r="B22" s="353" t="s">
        <v>476</v>
      </c>
      <c r="C22" s="235" t="s">
        <v>184</v>
      </c>
      <c r="D22" s="232"/>
      <c r="E22" s="353"/>
      <c r="F22" s="353"/>
      <c r="G22" s="235" t="s">
        <v>184</v>
      </c>
      <c r="H22" s="232"/>
      <c r="I22" s="231"/>
      <c r="J22" s="230"/>
    </row>
    <row r="23" spans="1:10" s="226" customFormat="1" ht="12">
      <c r="A23" s="236" t="s">
        <v>183</v>
      </c>
      <c r="B23" s="353" t="s">
        <v>477</v>
      </c>
      <c r="C23" s="235" t="s">
        <v>183</v>
      </c>
      <c r="E23" s="232"/>
      <c r="F23" s="232"/>
      <c r="G23" s="235" t="s">
        <v>183</v>
      </c>
      <c r="H23" s="232"/>
      <c r="I23" s="231"/>
      <c r="J23" s="230"/>
    </row>
    <row r="24" spans="1:10" s="226" customFormat="1" ht="12.75">
      <c r="A24" s="236" t="s">
        <v>182</v>
      </c>
      <c r="B24" s="375" t="s">
        <v>478</v>
      </c>
      <c r="C24" s="235" t="s">
        <v>182</v>
      </c>
      <c r="D24" s="232"/>
      <c r="E24" s="353"/>
      <c r="F24" s="353"/>
      <c r="G24" s="235" t="s">
        <v>182</v>
      </c>
      <c r="H24" s="232"/>
      <c r="I24" s="231"/>
      <c r="J24" s="230"/>
    </row>
    <row r="25" spans="1:10" s="226" customFormat="1" ht="12">
      <c r="A25" s="236" t="s">
        <v>181</v>
      </c>
      <c r="B25" s="354">
        <v>44049</v>
      </c>
      <c r="C25" s="235" t="s">
        <v>181</v>
      </c>
      <c r="D25" s="354"/>
      <c r="E25" s="354"/>
      <c r="F25" s="354"/>
      <c r="G25" s="235" t="s">
        <v>181</v>
      </c>
      <c r="H25" s="377"/>
      <c r="I25" s="231"/>
      <c r="J25" s="230"/>
    </row>
    <row r="26" spans="1:10" s="226" customFormat="1" ht="12">
      <c r="A26" s="234"/>
      <c r="B26" s="233"/>
      <c r="C26" s="233"/>
      <c r="D26" s="232"/>
      <c r="E26" s="232"/>
      <c r="F26" s="232"/>
      <c r="G26" s="231"/>
      <c r="H26" s="232"/>
      <c r="I26" s="231"/>
      <c r="J26" s="230"/>
    </row>
    <row r="27" spans="1:10" s="226" customFormat="1" ht="12.75" thickBot="1">
      <c r="A27" s="229"/>
      <c r="B27" s="228"/>
      <c r="C27" s="228"/>
      <c r="D27" s="228"/>
      <c r="E27" s="228"/>
      <c r="F27" s="228"/>
      <c r="G27" s="228"/>
      <c r="H27" s="228"/>
      <c r="I27" s="228"/>
      <c r="J27" s="227"/>
    </row>
  </sheetData>
  <sheetProtection/>
  <mergeCells count="8">
    <mergeCell ref="H8:I8"/>
    <mergeCell ref="J8:J9"/>
    <mergeCell ref="A7:J7"/>
    <mergeCell ref="A8:A9"/>
    <mergeCell ref="B8:B9"/>
    <mergeCell ref="C8:C9"/>
    <mergeCell ref="D8:E8"/>
    <mergeCell ref="F8:G8"/>
  </mergeCells>
  <hyperlinks>
    <hyperlink ref="B24" r:id="rId1" display="vendas@casamadeiratimbo.com"/>
  </hyperlinks>
  <printOptions/>
  <pageMargins left="0.7874015748031497" right="0.7874015748031497" top="2.362204724409449" bottom="0.7874015748031497" header="0.5118110236220472" footer="0.15748031496062992"/>
  <pageSetup fitToHeight="0" fitToWidth="1" horizontalDpi="600" verticalDpi="600" orientation="portrait" paperSize="9" scale="53" r:id="rId2"/>
  <headerFooter>
    <oddFooter>&amp;RPágina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J330"/>
  <sheetViews>
    <sheetView showGridLines="0" tabSelected="1" view="pageBreakPreview" zoomScale="85" zoomScaleSheetLayoutView="85" zoomScalePageLayoutView="0" workbookViewId="0" topLeftCell="A1">
      <selection activeCell="B11" sqref="B11:B12"/>
    </sheetView>
  </sheetViews>
  <sheetFormatPr defaultColWidth="11.421875" defaultRowHeight="12.75"/>
  <cols>
    <col min="1" max="1" width="9.7109375" style="1" customWidth="1"/>
    <col min="2" max="2" width="50.7109375" style="1" customWidth="1"/>
    <col min="3" max="3" width="16.7109375" style="1" customWidth="1"/>
    <col min="4" max="4" width="12.7109375" style="90" customWidth="1"/>
    <col min="5" max="5" width="16.7109375" style="10" customWidth="1"/>
    <col min="6" max="8" width="16.7109375" style="138" customWidth="1"/>
    <col min="9" max="9" width="16.7109375" style="1" customWidth="1"/>
    <col min="10" max="10" width="13.28125" style="1" bestFit="1" customWidth="1"/>
    <col min="11" max="16384" width="11.421875" style="1" customWidth="1"/>
  </cols>
  <sheetData>
    <row r="1" spans="1:9" s="29" customFormat="1" ht="15.75">
      <c r="A1" s="57" t="s">
        <v>153</v>
      </c>
      <c r="B1" s="58"/>
      <c r="C1" s="81"/>
      <c r="D1" s="81"/>
      <c r="E1" s="58"/>
      <c r="F1" s="132"/>
      <c r="G1" s="132"/>
      <c r="H1" s="132"/>
      <c r="I1" s="91"/>
    </row>
    <row r="2" spans="1:9" s="29" customFormat="1" ht="12">
      <c r="A2" s="59" t="s">
        <v>196</v>
      </c>
      <c r="B2" s="60"/>
      <c r="C2" s="82"/>
      <c r="D2" s="82"/>
      <c r="E2" s="60"/>
      <c r="F2" s="133"/>
      <c r="G2" s="133"/>
      <c r="H2" s="133"/>
      <c r="I2" s="92"/>
    </row>
    <row r="3" spans="1:9" s="29" customFormat="1" ht="12">
      <c r="A3" s="30"/>
      <c r="B3" s="112"/>
      <c r="C3" s="96"/>
      <c r="D3" s="95"/>
      <c r="E3" s="55"/>
      <c r="F3" s="95"/>
      <c r="G3" s="95"/>
      <c r="H3" s="95"/>
      <c r="I3" s="93"/>
    </row>
    <row r="4" spans="1:9" s="33" customFormat="1" ht="12">
      <c r="A4" s="35" t="s">
        <v>17</v>
      </c>
      <c r="B4" s="139" t="s">
        <v>481</v>
      </c>
      <c r="C4" s="141"/>
      <c r="D4" s="141"/>
      <c r="E4" s="139"/>
      <c r="F4" s="140"/>
      <c r="G4" s="140"/>
      <c r="H4" s="140"/>
      <c r="I4" s="142"/>
    </row>
    <row r="5" spans="1:9" s="33" customFormat="1" ht="12.75" thickBot="1">
      <c r="A5" s="36" t="s">
        <v>0</v>
      </c>
      <c r="B5" s="37" t="s">
        <v>209</v>
      </c>
      <c r="C5" s="98"/>
      <c r="D5" s="83"/>
      <c r="E5" s="37"/>
      <c r="F5" s="143"/>
      <c r="G5" s="143"/>
      <c r="H5" s="143" t="str">
        <f>ORÇAMENTO!H5</f>
        <v>DATA: AGOSTO/2020</v>
      </c>
      <c r="I5" s="94"/>
    </row>
    <row r="6" spans="1:9" ht="13.5" thickBot="1">
      <c r="A6" s="34"/>
      <c r="B6" s="7"/>
      <c r="C6" s="7"/>
      <c r="D6" s="84"/>
      <c r="E6" s="9"/>
      <c r="F6" s="135"/>
      <c r="G6" s="135"/>
      <c r="H6" s="135"/>
      <c r="I6" s="28"/>
    </row>
    <row r="7" spans="1:9" s="4" customFormat="1" ht="16.5" thickBot="1">
      <c r="A7" s="385" t="s">
        <v>166</v>
      </c>
      <c r="B7" s="386"/>
      <c r="C7" s="386"/>
      <c r="D7" s="386"/>
      <c r="E7" s="386"/>
      <c r="F7" s="386"/>
      <c r="G7" s="386"/>
      <c r="H7" s="386"/>
      <c r="I7" s="387"/>
    </row>
    <row r="8" spans="1:9" s="4" customFormat="1" ht="12.75">
      <c r="A8" s="416" t="s">
        <v>3</v>
      </c>
      <c r="B8" s="418" t="s">
        <v>167</v>
      </c>
      <c r="C8" s="418" t="s">
        <v>16</v>
      </c>
      <c r="D8" s="420" t="s">
        <v>171</v>
      </c>
      <c r="E8" s="413" t="s">
        <v>168</v>
      </c>
      <c r="F8" s="414"/>
      <c r="G8" s="414"/>
      <c r="H8" s="415"/>
      <c r="I8" s="422" t="s">
        <v>18</v>
      </c>
    </row>
    <row r="9" spans="1:9" s="4" customFormat="1" ht="12.75">
      <c r="A9" s="417"/>
      <c r="B9" s="419"/>
      <c r="C9" s="419"/>
      <c r="D9" s="421"/>
      <c r="E9" s="162">
        <v>1</v>
      </c>
      <c r="F9" s="164">
        <v>2</v>
      </c>
      <c r="G9" s="164">
        <v>3</v>
      </c>
      <c r="H9" s="162">
        <v>4</v>
      </c>
      <c r="I9" s="423"/>
    </row>
    <row r="10" spans="1:9" s="192" customFormat="1" ht="12.75">
      <c r="A10" s="187">
        <v>1</v>
      </c>
      <c r="B10" s="188" t="s">
        <v>165</v>
      </c>
      <c r="C10" s="173"/>
      <c r="D10" s="189"/>
      <c r="E10" s="190"/>
      <c r="F10" s="190"/>
      <c r="G10" s="190"/>
      <c r="H10" s="190"/>
      <c r="I10" s="191"/>
    </row>
    <row r="11" spans="1:9" s="4" customFormat="1" ht="12.75">
      <c r="A11" s="409" t="s">
        <v>4</v>
      </c>
      <c r="B11" s="410" t="s">
        <v>200</v>
      </c>
      <c r="C11" s="411">
        <f>ORÇAMENTO!I18</f>
        <v>701.24</v>
      </c>
      <c r="D11" s="412">
        <f>C11/$C$67</f>
        <v>0.004525186174137842</v>
      </c>
      <c r="E11" s="356">
        <f>$C11*E12</f>
        <v>701.24</v>
      </c>
      <c r="F11" s="15">
        <f>$C11*F12</f>
        <v>0</v>
      </c>
      <c r="G11" s="15">
        <f>$C11*G12</f>
        <v>0</v>
      </c>
      <c r="H11" s="15">
        <f>$C11*H12</f>
        <v>0</v>
      </c>
      <c r="I11" s="378">
        <f>SUM(E11:H11)</f>
        <v>701.24</v>
      </c>
    </row>
    <row r="12" spans="1:9" s="4" customFormat="1" ht="12.75">
      <c r="A12" s="409"/>
      <c r="B12" s="410"/>
      <c r="C12" s="411"/>
      <c r="D12" s="412"/>
      <c r="E12" s="357">
        <v>1</v>
      </c>
      <c r="F12" s="355"/>
      <c r="G12" s="355"/>
      <c r="H12" s="355"/>
      <c r="I12" s="379">
        <f>SUM(E12:H12)</f>
        <v>1</v>
      </c>
    </row>
    <row r="13" spans="1:10" s="192" customFormat="1" ht="12.75">
      <c r="A13" s="187">
        <v>2</v>
      </c>
      <c r="B13" s="188" t="s">
        <v>341</v>
      </c>
      <c r="C13" s="173"/>
      <c r="D13" s="189"/>
      <c r="E13" s="190"/>
      <c r="F13" s="190"/>
      <c r="G13" s="190"/>
      <c r="H13" s="190"/>
      <c r="I13" s="380"/>
      <c r="J13" s="4"/>
    </row>
    <row r="14" spans="1:9" s="4" customFormat="1" ht="12.75">
      <c r="A14" s="409" t="s">
        <v>5</v>
      </c>
      <c r="B14" s="410" t="s">
        <v>212</v>
      </c>
      <c r="C14" s="411">
        <f>ORÇAMENTO!I30</f>
        <v>804.6400000000001</v>
      </c>
      <c r="D14" s="412">
        <f>C14/$C$67</f>
        <v>0.005192438827160849</v>
      </c>
      <c r="E14" s="356">
        <f>$C14*E15</f>
        <v>804.6400000000001</v>
      </c>
      <c r="F14" s="15">
        <f>$C14*F15</f>
        <v>0</v>
      </c>
      <c r="G14" s="15">
        <f>$C14*G15</f>
        <v>0</v>
      </c>
      <c r="H14" s="15">
        <f>$C14*H15</f>
        <v>0</v>
      </c>
      <c r="I14" s="378">
        <f aca="true" t="shared" si="0" ref="I14:I23">SUM(E14:H14)</f>
        <v>804.6400000000001</v>
      </c>
    </row>
    <row r="15" spans="1:9" s="4" customFormat="1" ht="12.75">
      <c r="A15" s="409"/>
      <c r="B15" s="410"/>
      <c r="C15" s="411"/>
      <c r="D15" s="412"/>
      <c r="E15" s="357">
        <v>1</v>
      </c>
      <c r="F15" s="355"/>
      <c r="G15" s="355"/>
      <c r="H15" s="355"/>
      <c r="I15" s="379">
        <f t="shared" si="0"/>
        <v>1</v>
      </c>
    </row>
    <row r="16" spans="1:9" s="4" customFormat="1" ht="12.75">
      <c r="A16" s="409" t="s">
        <v>156</v>
      </c>
      <c r="B16" s="410" t="s">
        <v>214</v>
      </c>
      <c r="C16" s="411">
        <f>ORÇAMENTO!I47</f>
        <v>28691.290000000005</v>
      </c>
      <c r="D16" s="412">
        <f>C16/$C$67</f>
        <v>0.18514834981772196</v>
      </c>
      <c r="E16" s="356">
        <f>$C16*E17</f>
        <v>21518.467500000002</v>
      </c>
      <c r="F16" s="356">
        <f>$C16*F17</f>
        <v>7172.822500000001</v>
      </c>
      <c r="G16" s="15">
        <f>$C16*G17</f>
        <v>0</v>
      </c>
      <c r="H16" s="15">
        <f>$C16*H17</f>
        <v>0</v>
      </c>
      <c r="I16" s="378">
        <f t="shared" si="0"/>
        <v>28691.290000000005</v>
      </c>
    </row>
    <row r="17" spans="1:9" s="4" customFormat="1" ht="12.75">
      <c r="A17" s="409"/>
      <c r="B17" s="410"/>
      <c r="C17" s="411"/>
      <c r="D17" s="412"/>
      <c r="E17" s="357">
        <v>0.75</v>
      </c>
      <c r="F17" s="357">
        <v>0.25</v>
      </c>
      <c r="G17" s="355"/>
      <c r="H17" s="355"/>
      <c r="I17" s="379">
        <f t="shared" si="0"/>
        <v>1</v>
      </c>
    </row>
    <row r="18" spans="1:9" s="4" customFormat="1" ht="12.75">
      <c r="A18" s="409" t="s">
        <v>158</v>
      </c>
      <c r="B18" s="410" t="s">
        <v>348</v>
      </c>
      <c r="C18" s="411">
        <f>ORÇAMENTO!I57</f>
        <v>4525.139999999999</v>
      </c>
      <c r="D18" s="412">
        <f>C18/$C$67</f>
        <v>0.02920127340716176</v>
      </c>
      <c r="E18" s="15">
        <f>$C18*E19</f>
        <v>0</v>
      </c>
      <c r="F18" s="356">
        <f>$C18*F19</f>
        <v>3393.8549999999996</v>
      </c>
      <c r="G18" s="356">
        <f>$C18*G19</f>
        <v>1131.2849999999999</v>
      </c>
      <c r="H18" s="15">
        <f>$C18*H19</f>
        <v>0</v>
      </c>
      <c r="I18" s="378">
        <f t="shared" si="0"/>
        <v>4525.139999999999</v>
      </c>
    </row>
    <row r="19" spans="1:9" s="4" customFormat="1" ht="12.75">
      <c r="A19" s="409"/>
      <c r="B19" s="410"/>
      <c r="C19" s="411"/>
      <c r="D19" s="412"/>
      <c r="E19" s="355"/>
      <c r="F19" s="357">
        <v>0.75</v>
      </c>
      <c r="G19" s="357">
        <v>0.25</v>
      </c>
      <c r="H19" s="355"/>
      <c r="I19" s="379">
        <f t="shared" si="0"/>
        <v>1</v>
      </c>
    </row>
    <row r="20" spans="1:9" s="4" customFormat="1" ht="12.75">
      <c r="A20" s="409" t="s">
        <v>162</v>
      </c>
      <c r="B20" s="410" t="s">
        <v>343</v>
      </c>
      <c r="C20" s="411">
        <f>ORÇAMENTO!I60</f>
        <v>798.06</v>
      </c>
      <c r="D20" s="412">
        <f>C20/$C$67</f>
        <v>0.005149977294695747</v>
      </c>
      <c r="E20" s="15">
        <f aca="true" t="shared" si="1" ref="E20:H22">$C20*E21</f>
        <v>0</v>
      </c>
      <c r="F20" s="15">
        <f t="shared" si="1"/>
        <v>0</v>
      </c>
      <c r="G20" s="356">
        <f t="shared" si="1"/>
        <v>798.06</v>
      </c>
      <c r="H20" s="15">
        <f t="shared" si="1"/>
        <v>0</v>
      </c>
      <c r="I20" s="378">
        <f t="shared" si="0"/>
        <v>798.06</v>
      </c>
    </row>
    <row r="21" spans="1:9" s="4" customFormat="1" ht="12.75">
      <c r="A21" s="409"/>
      <c r="B21" s="410"/>
      <c r="C21" s="411"/>
      <c r="D21" s="412"/>
      <c r="E21" s="355"/>
      <c r="F21" s="355"/>
      <c r="G21" s="357">
        <v>1</v>
      </c>
      <c r="H21" s="355"/>
      <c r="I21" s="379">
        <f t="shared" si="0"/>
        <v>1</v>
      </c>
    </row>
    <row r="22" spans="1:9" s="4" customFormat="1" ht="12.75">
      <c r="A22" s="409" t="s">
        <v>463</v>
      </c>
      <c r="B22" s="410" t="s">
        <v>465</v>
      </c>
      <c r="C22" s="411">
        <f>ORÇAMENTO!I63</f>
        <v>14984.8</v>
      </c>
      <c r="D22" s="412">
        <f>C22/$C$67</f>
        <v>0.0966987191007654</v>
      </c>
      <c r="E22" s="356">
        <f t="shared" si="1"/>
        <v>3746.2</v>
      </c>
      <c r="F22" s="356">
        <f t="shared" si="1"/>
        <v>11238.599999999999</v>
      </c>
      <c r="G22" s="15">
        <f t="shared" si="1"/>
        <v>0</v>
      </c>
      <c r="H22" s="15">
        <f t="shared" si="1"/>
        <v>0</v>
      </c>
      <c r="I22" s="378">
        <f t="shared" si="0"/>
        <v>14984.8</v>
      </c>
    </row>
    <row r="23" spans="1:9" s="4" customFormat="1" ht="12.75">
      <c r="A23" s="409"/>
      <c r="B23" s="410"/>
      <c r="C23" s="411"/>
      <c r="D23" s="412"/>
      <c r="E23" s="357">
        <v>0.25</v>
      </c>
      <c r="F23" s="357">
        <v>0.75</v>
      </c>
      <c r="G23" s="355"/>
      <c r="H23" s="355"/>
      <c r="I23" s="379">
        <f t="shared" si="0"/>
        <v>1</v>
      </c>
    </row>
    <row r="24" spans="1:10" s="192" customFormat="1" ht="12.75">
      <c r="A24" s="187">
        <v>3</v>
      </c>
      <c r="B24" s="188" t="s">
        <v>241</v>
      </c>
      <c r="C24" s="173"/>
      <c r="D24" s="189"/>
      <c r="E24" s="190"/>
      <c r="F24" s="190"/>
      <c r="G24" s="190"/>
      <c r="H24" s="190"/>
      <c r="I24" s="380"/>
      <c r="J24" s="4"/>
    </row>
    <row r="25" spans="1:9" s="4" customFormat="1" ht="12.75">
      <c r="A25" s="409" t="s">
        <v>11</v>
      </c>
      <c r="B25" s="410" t="s">
        <v>345</v>
      </c>
      <c r="C25" s="411">
        <f>ORÇAMENTO!I70</f>
        <v>7940.15</v>
      </c>
      <c r="D25" s="412">
        <f>C25/$C$67</f>
        <v>0.05123874422534451</v>
      </c>
      <c r="E25" s="15">
        <f>$C25*E26</f>
        <v>0</v>
      </c>
      <c r="F25" s="356">
        <f>$C25*F26</f>
        <v>1985.0375</v>
      </c>
      <c r="G25" s="356">
        <f>$C25*G26</f>
        <v>3970.075</v>
      </c>
      <c r="H25" s="356">
        <f>$C25*H26</f>
        <v>1985.0375</v>
      </c>
      <c r="I25" s="378">
        <f>SUM(E25:H25)</f>
        <v>7940.15</v>
      </c>
    </row>
    <row r="26" spans="1:9" s="4" customFormat="1" ht="12.75">
      <c r="A26" s="409"/>
      <c r="B26" s="410"/>
      <c r="C26" s="411"/>
      <c r="D26" s="412"/>
      <c r="E26" s="355"/>
      <c r="F26" s="357">
        <v>0.25</v>
      </c>
      <c r="G26" s="357">
        <v>0.5</v>
      </c>
      <c r="H26" s="357">
        <v>0.25</v>
      </c>
      <c r="I26" s="379">
        <f>SUM(E26:H26)</f>
        <v>1</v>
      </c>
    </row>
    <row r="27" spans="1:10" s="192" customFormat="1" ht="12.75">
      <c r="A27" s="187">
        <v>4</v>
      </c>
      <c r="B27" s="188" t="s">
        <v>242</v>
      </c>
      <c r="C27" s="173"/>
      <c r="D27" s="189"/>
      <c r="E27" s="190"/>
      <c r="F27" s="190"/>
      <c r="G27" s="190"/>
      <c r="H27" s="190"/>
      <c r="I27" s="380"/>
      <c r="J27" s="4"/>
    </row>
    <row r="28" spans="1:9" s="4" customFormat="1" ht="12.75">
      <c r="A28" s="409" t="s">
        <v>218</v>
      </c>
      <c r="B28" s="410" t="s">
        <v>244</v>
      </c>
      <c r="C28" s="411">
        <f>ORÇAMENTO!I79</f>
        <v>26228.93</v>
      </c>
      <c r="D28" s="412">
        <f>C28/$C$67</f>
        <v>0.16925844418234737</v>
      </c>
      <c r="E28" s="15">
        <f>$C28*E29</f>
        <v>0</v>
      </c>
      <c r="F28" s="15">
        <f>$C28*F29</f>
        <v>0</v>
      </c>
      <c r="G28" s="356">
        <f>$C28*G29</f>
        <v>15737.358</v>
      </c>
      <c r="H28" s="356">
        <f>$C28*H29</f>
        <v>10491.572</v>
      </c>
      <c r="I28" s="378">
        <f aca="true" t="shared" si="2" ref="I28:I33">SUM(E28:H28)</f>
        <v>26228.93</v>
      </c>
    </row>
    <row r="29" spans="1:9" s="4" customFormat="1" ht="12.75">
      <c r="A29" s="409"/>
      <c r="B29" s="410"/>
      <c r="C29" s="411"/>
      <c r="D29" s="412"/>
      <c r="E29" s="355"/>
      <c r="F29" s="355"/>
      <c r="G29" s="357">
        <v>0.6</v>
      </c>
      <c r="H29" s="357">
        <v>0.4</v>
      </c>
      <c r="I29" s="379">
        <f t="shared" si="2"/>
        <v>1</v>
      </c>
    </row>
    <row r="30" spans="1:9" s="4" customFormat="1" ht="12.75">
      <c r="A30" s="409" t="s">
        <v>313</v>
      </c>
      <c r="B30" s="410" t="s">
        <v>247</v>
      </c>
      <c r="C30" s="411">
        <f>ORÇAMENTO!I83</f>
        <v>7875.070000000001</v>
      </c>
      <c r="D30" s="412">
        <f>C30/$C$67</f>
        <v>0.05081877514740702</v>
      </c>
      <c r="E30" s="15">
        <f>$C30*E31</f>
        <v>0</v>
      </c>
      <c r="F30" s="15">
        <f>$C30*F31</f>
        <v>0</v>
      </c>
      <c r="G30" s="15">
        <f>$C30*G31</f>
        <v>0</v>
      </c>
      <c r="H30" s="356">
        <f>$C30*H31</f>
        <v>7875.070000000001</v>
      </c>
      <c r="I30" s="378">
        <f t="shared" si="2"/>
        <v>7875.070000000001</v>
      </c>
    </row>
    <row r="31" spans="1:9" s="4" customFormat="1" ht="12.75">
      <c r="A31" s="409"/>
      <c r="B31" s="410"/>
      <c r="C31" s="411"/>
      <c r="D31" s="412"/>
      <c r="E31" s="355"/>
      <c r="F31" s="355"/>
      <c r="G31" s="355"/>
      <c r="H31" s="357">
        <v>1</v>
      </c>
      <c r="I31" s="379">
        <f t="shared" si="2"/>
        <v>1</v>
      </c>
    </row>
    <row r="32" spans="1:9" s="4" customFormat="1" ht="12.75">
      <c r="A32" s="409" t="s">
        <v>315</v>
      </c>
      <c r="B32" s="410" t="s">
        <v>291</v>
      </c>
      <c r="C32" s="411">
        <f>ORÇAMENTO!I89</f>
        <v>6763.18</v>
      </c>
      <c r="D32" s="412">
        <f>C32/$C$67</f>
        <v>0.04364361506646165</v>
      </c>
      <c r="E32" s="15">
        <f>$C32*E33</f>
        <v>0</v>
      </c>
      <c r="F32" s="15">
        <f>$C32*F33</f>
        <v>0</v>
      </c>
      <c r="G32" s="15">
        <f>$C32*G33</f>
        <v>0</v>
      </c>
      <c r="H32" s="356">
        <f>$C32*H33</f>
        <v>6763.18</v>
      </c>
      <c r="I32" s="378">
        <f t="shared" si="2"/>
        <v>6763.18</v>
      </c>
    </row>
    <row r="33" spans="1:9" s="4" customFormat="1" ht="12.75">
      <c r="A33" s="409"/>
      <c r="B33" s="410"/>
      <c r="C33" s="411"/>
      <c r="D33" s="412"/>
      <c r="E33" s="355"/>
      <c r="F33" s="355"/>
      <c r="G33" s="355"/>
      <c r="H33" s="357">
        <v>1</v>
      </c>
      <c r="I33" s="379">
        <f t="shared" si="2"/>
        <v>1</v>
      </c>
    </row>
    <row r="34" spans="1:10" s="192" customFormat="1" ht="12.75">
      <c r="A34" s="187">
        <v>5</v>
      </c>
      <c r="B34" s="188" t="s">
        <v>249</v>
      </c>
      <c r="C34" s="173"/>
      <c r="D34" s="189"/>
      <c r="E34" s="190"/>
      <c r="F34" s="190"/>
      <c r="G34" s="190"/>
      <c r="H34" s="190"/>
      <c r="I34" s="380"/>
      <c r="J34" s="4"/>
    </row>
    <row r="35" spans="1:9" s="4" customFormat="1" ht="12.75">
      <c r="A35" s="409" t="s">
        <v>243</v>
      </c>
      <c r="B35" s="410" t="s">
        <v>293</v>
      </c>
      <c r="C35" s="411">
        <f>ORÇAMENTO!I95</f>
        <v>712.84</v>
      </c>
      <c r="D35" s="412">
        <f>C35/$C$67</f>
        <v>0.004600042371188779</v>
      </c>
      <c r="E35" s="15">
        <f>$C35*E36</f>
        <v>0</v>
      </c>
      <c r="F35" s="356">
        <f>$C35*F36</f>
        <v>712.84</v>
      </c>
      <c r="G35" s="15">
        <f>$C35*G36</f>
        <v>0</v>
      </c>
      <c r="H35" s="15">
        <f>$C35*H36</f>
        <v>0</v>
      </c>
      <c r="I35" s="378">
        <f>SUM(E35:H35)</f>
        <v>712.84</v>
      </c>
    </row>
    <row r="36" spans="1:9" s="4" customFormat="1" ht="12.75">
      <c r="A36" s="409"/>
      <c r="B36" s="410"/>
      <c r="C36" s="411"/>
      <c r="D36" s="412"/>
      <c r="E36" s="355"/>
      <c r="F36" s="357">
        <v>1</v>
      </c>
      <c r="G36" s="355"/>
      <c r="H36" s="355"/>
      <c r="I36" s="379">
        <f>SUM(E36:H36)</f>
        <v>1</v>
      </c>
    </row>
    <row r="37" spans="1:9" s="4" customFormat="1" ht="12.75">
      <c r="A37" s="409" t="s">
        <v>246</v>
      </c>
      <c r="B37" s="410" t="s">
        <v>294</v>
      </c>
      <c r="C37" s="411">
        <f>ORÇAMENTO!I99</f>
        <v>1963.08</v>
      </c>
      <c r="D37" s="412">
        <f>C37/$C$67</f>
        <v>0.01266799166437527</v>
      </c>
      <c r="E37" s="15">
        <f>$C37*E38</f>
        <v>0</v>
      </c>
      <c r="F37" s="15">
        <f>$C37*F38</f>
        <v>0</v>
      </c>
      <c r="G37" s="356">
        <f>$C37*G38</f>
        <v>1177.848</v>
      </c>
      <c r="H37" s="356">
        <f>$C37*H38</f>
        <v>785.232</v>
      </c>
      <c r="I37" s="378">
        <f>SUM(E37:H37)</f>
        <v>1963.08</v>
      </c>
    </row>
    <row r="38" spans="1:9" s="4" customFormat="1" ht="12.75">
      <c r="A38" s="409"/>
      <c r="B38" s="410"/>
      <c r="C38" s="411"/>
      <c r="D38" s="412"/>
      <c r="E38" s="355"/>
      <c r="F38" s="355"/>
      <c r="G38" s="357">
        <v>0.6</v>
      </c>
      <c r="H38" s="357">
        <v>0.4</v>
      </c>
      <c r="I38" s="379">
        <f>SUM(E38:H38)</f>
        <v>1</v>
      </c>
    </row>
    <row r="39" spans="1:10" s="192" customFormat="1" ht="12.75">
      <c r="A39" s="187">
        <v>6</v>
      </c>
      <c r="B39" s="188" t="s">
        <v>257</v>
      </c>
      <c r="C39" s="173"/>
      <c r="D39" s="189"/>
      <c r="E39" s="190"/>
      <c r="F39" s="190"/>
      <c r="G39" s="190"/>
      <c r="H39" s="190"/>
      <c r="I39" s="380"/>
      <c r="J39" s="4"/>
    </row>
    <row r="40" spans="1:9" s="4" customFormat="1" ht="12.75">
      <c r="A40" s="409" t="s">
        <v>173</v>
      </c>
      <c r="B40" s="410" t="s">
        <v>258</v>
      </c>
      <c r="C40" s="411">
        <f>ORÇAMENTO!I108</f>
        <v>6295.82</v>
      </c>
      <c r="D40" s="412">
        <f>C40/$C$67</f>
        <v>0.04062768469976115</v>
      </c>
      <c r="E40" s="15">
        <f>$C40*E41</f>
        <v>0</v>
      </c>
      <c r="F40" s="15">
        <f>$C40*F41</f>
        <v>0</v>
      </c>
      <c r="G40" s="356">
        <f>$C40*G41</f>
        <v>3147.91</v>
      </c>
      <c r="H40" s="356">
        <f>$C40*H41</f>
        <v>3147.91</v>
      </c>
      <c r="I40" s="378">
        <f aca="true" t="shared" si="3" ref="I40:I45">SUM(E40:H40)</f>
        <v>6295.82</v>
      </c>
    </row>
    <row r="41" spans="1:9" s="4" customFormat="1" ht="12.75">
      <c r="A41" s="409"/>
      <c r="B41" s="410"/>
      <c r="C41" s="411"/>
      <c r="D41" s="412"/>
      <c r="E41" s="355"/>
      <c r="F41" s="355"/>
      <c r="G41" s="357">
        <v>0.5</v>
      </c>
      <c r="H41" s="357">
        <v>0.5</v>
      </c>
      <c r="I41" s="379">
        <f t="shared" si="3"/>
        <v>1</v>
      </c>
    </row>
    <row r="42" spans="1:9" s="4" customFormat="1" ht="12.75">
      <c r="A42" s="409" t="s">
        <v>174</v>
      </c>
      <c r="B42" s="410" t="s">
        <v>261</v>
      </c>
      <c r="C42" s="411">
        <f>ORÇAMENTO!I113</f>
        <v>4818.15</v>
      </c>
      <c r="D42" s="412">
        <f>C42/$C$67</f>
        <v>0.03109210222594581</v>
      </c>
      <c r="E42" s="15">
        <f>$C42*E43</f>
        <v>0</v>
      </c>
      <c r="F42" s="15">
        <f>$C42*F43</f>
        <v>0</v>
      </c>
      <c r="G42" s="356">
        <f>$C42*G43</f>
        <v>2409.075</v>
      </c>
      <c r="H42" s="356">
        <f>$C42*H43</f>
        <v>2409.075</v>
      </c>
      <c r="I42" s="378">
        <f t="shared" si="3"/>
        <v>4818.15</v>
      </c>
    </row>
    <row r="43" spans="1:9" s="4" customFormat="1" ht="12.75">
      <c r="A43" s="409"/>
      <c r="B43" s="410"/>
      <c r="C43" s="411"/>
      <c r="D43" s="412"/>
      <c r="E43" s="355"/>
      <c r="F43" s="355"/>
      <c r="G43" s="357">
        <v>0.5</v>
      </c>
      <c r="H43" s="357">
        <v>0.5</v>
      </c>
      <c r="I43" s="379">
        <f t="shared" si="3"/>
        <v>1</v>
      </c>
    </row>
    <row r="44" spans="1:9" s="4" customFormat="1" ht="12.75">
      <c r="A44" s="409" t="s">
        <v>175</v>
      </c>
      <c r="B44" s="410" t="s">
        <v>262</v>
      </c>
      <c r="C44" s="411">
        <f>ORÇAMENTO!I116</f>
        <v>4207.5</v>
      </c>
      <c r="D44" s="412">
        <f>C44/$C$67</f>
        <v>0.027151504232053175</v>
      </c>
      <c r="E44" s="15">
        <f>$C44*E45</f>
        <v>0</v>
      </c>
      <c r="F44" s="356">
        <f>$C44*F45</f>
        <v>4207.5</v>
      </c>
      <c r="G44" s="15">
        <f>$C44*G45</f>
        <v>0</v>
      </c>
      <c r="H44" s="15">
        <f>$C44*H45</f>
        <v>0</v>
      </c>
      <c r="I44" s="378">
        <f t="shared" si="3"/>
        <v>4207.5</v>
      </c>
    </row>
    <row r="45" spans="1:9" s="4" customFormat="1" ht="12.75">
      <c r="A45" s="409"/>
      <c r="B45" s="410"/>
      <c r="C45" s="411"/>
      <c r="D45" s="412"/>
      <c r="E45" s="355"/>
      <c r="F45" s="357">
        <v>1</v>
      </c>
      <c r="G45" s="355"/>
      <c r="H45" s="355"/>
      <c r="I45" s="379">
        <f t="shared" si="3"/>
        <v>1</v>
      </c>
    </row>
    <row r="46" spans="1:10" s="192" customFormat="1" ht="12.75">
      <c r="A46" s="187">
        <v>7</v>
      </c>
      <c r="B46" s="188" t="s">
        <v>252</v>
      </c>
      <c r="C46" s="173"/>
      <c r="D46" s="189"/>
      <c r="E46" s="190"/>
      <c r="F46" s="190"/>
      <c r="G46" s="190"/>
      <c r="H46" s="190"/>
      <c r="I46" s="380"/>
      <c r="J46" s="4"/>
    </row>
    <row r="47" spans="1:9" s="4" customFormat="1" ht="12.75">
      <c r="A47" s="409" t="s">
        <v>255</v>
      </c>
      <c r="B47" s="410" t="s">
        <v>253</v>
      </c>
      <c r="C47" s="411">
        <f>ORÇAMENTO!I125</f>
        <v>2598.19</v>
      </c>
      <c r="D47" s="412">
        <f>C47/$C$67</f>
        <v>0.01676643298411842</v>
      </c>
      <c r="E47" s="15">
        <f>$C47*E48</f>
        <v>0</v>
      </c>
      <c r="F47" s="356">
        <f>$C47*F48</f>
        <v>1299.095</v>
      </c>
      <c r="G47" s="356">
        <f>$C47*G48</f>
        <v>1299.095</v>
      </c>
      <c r="H47" s="15">
        <f>$C47*H48</f>
        <v>0</v>
      </c>
      <c r="I47" s="378">
        <f>SUM(E47:H47)</f>
        <v>2598.19</v>
      </c>
    </row>
    <row r="48" spans="1:9" s="4" customFormat="1" ht="12.75">
      <c r="A48" s="409"/>
      <c r="B48" s="410"/>
      <c r="C48" s="411"/>
      <c r="D48" s="412"/>
      <c r="E48" s="355"/>
      <c r="F48" s="357">
        <v>0.5</v>
      </c>
      <c r="G48" s="357">
        <v>0.5</v>
      </c>
      <c r="H48" s="355"/>
      <c r="I48" s="379">
        <f>SUM(E48:H48)</f>
        <v>1</v>
      </c>
    </row>
    <row r="49" spans="1:9" s="4" customFormat="1" ht="12.75">
      <c r="A49" s="409" t="s">
        <v>259</v>
      </c>
      <c r="B49" s="410" t="s">
        <v>254</v>
      </c>
      <c r="C49" s="411">
        <f>ORÇAMENTO!I131</f>
        <v>25027.61</v>
      </c>
      <c r="D49" s="412">
        <f>C49/$C$67</f>
        <v>0.1615061815408619</v>
      </c>
      <c r="E49" s="15">
        <f>$C49*E50</f>
        <v>0</v>
      </c>
      <c r="F49" s="356">
        <f>$C49*F50</f>
        <v>6256.9025</v>
      </c>
      <c r="G49" s="356">
        <f>$C49*G50</f>
        <v>6256.9025</v>
      </c>
      <c r="H49" s="356">
        <f>$C49*H50</f>
        <v>12513.805</v>
      </c>
      <c r="I49" s="378">
        <f>SUM(E49:H49)</f>
        <v>25027.61</v>
      </c>
    </row>
    <row r="50" spans="1:9" s="4" customFormat="1" ht="12.75">
      <c r="A50" s="409"/>
      <c r="B50" s="410"/>
      <c r="C50" s="411"/>
      <c r="D50" s="412"/>
      <c r="E50" s="355"/>
      <c r="F50" s="357">
        <v>0.25</v>
      </c>
      <c r="G50" s="357">
        <v>0.25</v>
      </c>
      <c r="H50" s="357">
        <v>0.5</v>
      </c>
      <c r="I50" s="379">
        <f>SUM(E50:H50)</f>
        <v>1</v>
      </c>
    </row>
    <row r="51" spans="1:10" s="192" customFormat="1" ht="12.75">
      <c r="A51" s="187">
        <v>8</v>
      </c>
      <c r="B51" s="188" t="s">
        <v>217</v>
      </c>
      <c r="C51" s="173"/>
      <c r="D51" s="189"/>
      <c r="E51" s="190"/>
      <c r="F51" s="190"/>
      <c r="G51" s="190"/>
      <c r="H51" s="190"/>
      <c r="I51" s="380"/>
      <c r="J51" s="4"/>
    </row>
    <row r="52" spans="1:9" s="4" customFormat="1" ht="12.75">
      <c r="A52" s="409" t="s">
        <v>378</v>
      </c>
      <c r="B52" s="410" t="s">
        <v>288</v>
      </c>
      <c r="C52" s="411">
        <f>ORÇAMENTO!I146</f>
        <v>2045.03</v>
      </c>
      <c r="D52" s="412">
        <f>C52/$C$67</f>
        <v>0.013196824884058397</v>
      </c>
      <c r="E52" s="356">
        <f>$C52*E53</f>
        <v>511.2575</v>
      </c>
      <c r="F52" s="15">
        <f>$C52*F53</f>
        <v>0</v>
      </c>
      <c r="G52" s="356">
        <f>$C52*G53</f>
        <v>1022.515</v>
      </c>
      <c r="H52" s="356">
        <f>$C52*H53</f>
        <v>511.2575</v>
      </c>
      <c r="I52" s="378">
        <f aca="true" t="shared" si="4" ref="I52:I57">SUM(E52:H52)</f>
        <v>2045.03</v>
      </c>
    </row>
    <row r="53" spans="1:9" s="4" customFormat="1" ht="12.75">
      <c r="A53" s="409"/>
      <c r="B53" s="410"/>
      <c r="C53" s="411"/>
      <c r="D53" s="412"/>
      <c r="E53" s="357">
        <v>0.25</v>
      </c>
      <c r="F53" s="355"/>
      <c r="G53" s="357">
        <v>0.5</v>
      </c>
      <c r="H53" s="357">
        <v>0.25</v>
      </c>
      <c r="I53" s="379">
        <f t="shared" si="4"/>
        <v>1</v>
      </c>
    </row>
    <row r="54" spans="1:9" s="4" customFormat="1" ht="12.75">
      <c r="A54" s="409" t="s">
        <v>409</v>
      </c>
      <c r="B54" s="410" t="s">
        <v>289</v>
      </c>
      <c r="C54" s="411">
        <f>ORÇAMENTO!I157</f>
        <v>2249.1400000000003</v>
      </c>
      <c r="D54" s="412">
        <f>C54/$C$67</f>
        <v>0.014513971296133117</v>
      </c>
      <c r="E54" s="356">
        <f>$C54*E55</f>
        <v>1124.5700000000002</v>
      </c>
      <c r="F54" s="15">
        <f>$C54*F55</f>
        <v>0</v>
      </c>
      <c r="G54" s="356">
        <f>$C54*G55</f>
        <v>562.2850000000001</v>
      </c>
      <c r="H54" s="356">
        <f>$C54*H55</f>
        <v>562.2850000000001</v>
      </c>
      <c r="I54" s="378">
        <f t="shared" si="4"/>
        <v>2249.1400000000003</v>
      </c>
    </row>
    <row r="55" spans="1:9" s="4" customFormat="1" ht="12.75">
      <c r="A55" s="409"/>
      <c r="B55" s="410"/>
      <c r="C55" s="411"/>
      <c r="D55" s="412"/>
      <c r="E55" s="357">
        <v>0.5</v>
      </c>
      <c r="F55" s="355"/>
      <c r="G55" s="357">
        <v>0.25</v>
      </c>
      <c r="H55" s="357">
        <v>0.25</v>
      </c>
      <c r="I55" s="379">
        <f t="shared" si="4"/>
        <v>1</v>
      </c>
    </row>
    <row r="56" spans="1:9" s="4" customFormat="1" ht="12.75">
      <c r="A56" s="409" t="s">
        <v>419</v>
      </c>
      <c r="B56" s="410" t="s">
        <v>290</v>
      </c>
      <c r="C56" s="411">
        <f>ORÇAMENTO!I162</f>
        <v>1961.5500000000002</v>
      </c>
      <c r="D56" s="412">
        <f>C56/$C$67</f>
        <v>0.012658118390109071</v>
      </c>
      <c r="E56" s="356">
        <f>$C56*E57</f>
        <v>1471.1625000000001</v>
      </c>
      <c r="F56" s="15">
        <f>$C56*F57</f>
        <v>0</v>
      </c>
      <c r="G56" s="15">
        <f>$C56*G57</f>
        <v>0</v>
      </c>
      <c r="H56" s="356">
        <f>$C56*H57</f>
        <v>490.38750000000005</v>
      </c>
      <c r="I56" s="378">
        <f t="shared" si="4"/>
        <v>1961.5500000000002</v>
      </c>
    </row>
    <row r="57" spans="1:9" s="4" customFormat="1" ht="12.75">
      <c r="A57" s="409"/>
      <c r="B57" s="410"/>
      <c r="C57" s="411"/>
      <c r="D57" s="412"/>
      <c r="E57" s="357">
        <v>0.75</v>
      </c>
      <c r="F57" s="355"/>
      <c r="G57" s="355"/>
      <c r="H57" s="357">
        <v>0.25</v>
      </c>
      <c r="I57" s="379">
        <f t="shared" si="4"/>
        <v>1</v>
      </c>
    </row>
    <row r="58" spans="1:10" s="192" customFormat="1" ht="12.75">
      <c r="A58" s="187">
        <v>9</v>
      </c>
      <c r="B58" s="188" t="s">
        <v>282</v>
      </c>
      <c r="C58" s="173"/>
      <c r="D58" s="189"/>
      <c r="E58" s="190"/>
      <c r="F58" s="190"/>
      <c r="G58" s="190"/>
      <c r="H58" s="190"/>
      <c r="I58" s="380"/>
      <c r="J58" s="4"/>
    </row>
    <row r="59" spans="1:9" s="4" customFormat="1" ht="12.75">
      <c r="A59" s="409" t="s">
        <v>280</v>
      </c>
      <c r="B59" s="410" t="s">
        <v>284</v>
      </c>
      <c r="C59" s="411">
        <f>ORÇAMENTO!I180</f>
        <v>3399.12</v>
      </c>
      <c r="D59" s="412">
        <f>C59/$C$67</f>
        <v>0.021934930734463835</v>
      </c>
      <c r="E59" s="15">
        <f>$C59*E60</f>
        <v>0</v>
      </c>
      <c r="F59" s="15">
        <f>$C59*F60</f>
        <v>0</v>
      </c>
      <c r="G59" s="356">
        <f>$C59*G60</f>
        <v>1699.56</v>
      </c>
      <c r="H59" s="356">
        <f>$C59*H60</f>
        <v>1699.56</v>
      </c>
      <c r="I59" s="378">
        <f>SUM(E59:H59)</f>
        <v>3399.12</v>
      </c>
    </row>
    <row r="60" spans="1:9" s="4" customFormat="1" ht="12.75">
      <c r="A60" s="409"/>
      <c r="B60" s="410"/>
      <c r="C60" s="411"/>
      <c r="D60" s="412"/>
      <c r="E60" s="355"/>
      <c r="F60" s="355"/>
      <c r="G60" s="357">
        <v>0.5</v>
      </c>
      <c r="H60" s="357">
        <v>0.5</v>
      </c>
      <c r="I60" s="379">
        <f>SUM(E60:H60)</f>
        <v>1</v>
      </c>
    </row>
    <row r="61" spans="1:10" s="192" customFormat="1" ht="12.75">
      <c r="A61" s="187">
        <v>10</v>
      </c>
      <c r="B61" s="188" t="s">
        <v>451</v>
      </c>
      <c r="C61" s="173"/>
      <c r="D61" s="189"/>
      <c r="E61" s="190"/>
      <c r="F61" s="190"/>
      <c r="G61" s="190"/>
      <c r="H61" s="190"/>
      <c r="I61" s="380"/>
      <c r="J61" s="4"/>
    </row>
    <row r="62" spans="1:9" s="4" customFormat="1" ht="12.75">
      <c r="A62" s="409" t="s">
        <v>283</v>
      </c>
      <c r="B62" s="410" t="s">
        <v>453</v>
      </c>
      <c r="C62" s="411">
        <f>ORÇAMENTO!I186</f>
        <v>281.82</v>
      </c>
      <c r="D62" s="412">
        <f>C62/$C$67</f>
        <v>0.0018186184011116401</v>
      </c>
      <c r="E62" s="15">
        <f>$C62*E63</f>
        <v>0</v>
      </c>
      <c r="F62" s="15">
        <f>$C62*F63</f>
        <v>0</v>
      </c>
      <c r="G62" s="15">
        <f>$C62*G63</f>
        <v>0</v>
      </c>
      <c r="H62" s="356">
        <f>$C62*H63</f>
        <v>281.82</v>
      </c>
      <c r="I62" s="378">
        <f>SUM(E62:H62)</f>
        <v>281.82</v>
      </c>
    </row>
    <row r="63" spans="1:9" s="4" customFormat="1" ht="12.75">
      <c r="A63" s="409"/>
      <c r="B63" s="410"/>
      <c r="C63" s="411"/>
      <c r="D63" s="412"/>
      <c r="E63" s="355"/>
      <c r="F63" s="355"/>
      <c r="G63" s="355"/>
      <c r="H63" s="357">
        <v>1</v>
      </c>
      <c r="I63" s="379">
        <f>SUM(E63:H63)</f>
        <v>1</v>
      </c>
    </row>
    <row r="64" spans="1:9" s="4" customFormat="1" ht="12.75">
      <c r="A64" s="409" t="s">
        <v>286</v>
      </c>
      <c r="B64" s="410" t="s">
        <v>454</v>
      </c>
      <c r="C64" s="411">
        <f>ORÇAMENTO!I189</f>
        <v>91.44</v>
      </c>
      <c r="D64" s="412">
        <f>C64/$C$67</f>
        <v>0.0005900733326153161</v>
      </c>
      <c r="E64" s="15">
        <f>$C64*E65</f>
        <v>0</v>
      </c>
      <c r="F64" s="356">
        <f>$C64*F65</f>
        <v>68.58</v>
      </c>
      <c r="G64" s="15">
        <f>$C64*G65</f>
        <v>0</v>
      </c>
      <c r="H64" s="356">
        <f>$C64*H65</f>
        <v>22.86</v>
      </c>
      <c r="I64" s="378">
        <f>SUM(E64:H64)</f>
        <v>91.44</v>
      </c>
    </row>
    <row r="65" spans="1:9" s="4" customFormat="1" ht="12.75">
      <c r="A65" s="409"/>
      <c r="B65" s="410"/>
      <c r="C65" s="411"/>
      <c r="D65" s="412"/>
      <c r="E65" s="355"/>
      <c r="F65" s="357">
        <v>0.75</v>
      </c>
      <c r="G65" s="355"/>
      <c r="H65" s="357">
        <v>0.25</v>
      </c>
      <c r="I65" s="379">
        <f>SUM(E65:H65)</f>
        <v>1</v>
      </c>
    </row>
    <row r="66" spans="1:10" s="172" customFormat="1" ht="12.75">
      <c r="A66" s="171" t="s">
        <v>169</v>
      </c>
      <c r="B66" s="165"/>
      <c r="C66" s="166"/>
      <c r="D66" s="167"/>
      <c r="E66" s="170">
        <f>SUM(E64,E62,E59,E56,E54,E52,E49,E47,E44,E42,E40,E37,E35,E32,E30,E28,E25,E22,E20,E18,E16,E14,E11)</f>
        <v>29877.537500000002</v>
      </c>
      <c r="F66" s="170">
        <f>SUM(F64,F62,F59,F56,F54,F52,F49,F47,F44,F42,F40,F37,F35,F32,F30,F28,F25,F22,F20,F18,F16,F14,F11)</f>
        <v>36335.2325</v>
      </c>
      <c r="G66" s="170">
        <f>SUM(G64,G62,G59,G56,G54,G52,G49,G47,G44,G42,G40,G37,G35,G32,G30,G28,G25,G22,G20,G18,G16,G14,G11)</f>
        <v>39211.96849999999</v>
      </c>
      <c r="H66" s="170">
        <f>SUM(H64,H62,H59,H56,H54,H52,H49,H47,H44,H42,H40,H37,H35,H32,H30,H28,H25,H22,H20,H18,H16,H14,H11)</f>
        <v>49539.0515</v>
      </c>
      <c r="I66" s="197"/>
      <c r="J66" s="4"/>
    </row>
    <row r="67" spans="1:9" s="19" customFormat="1" ht="13.5" thickBot="1">
      <c r="A67" s="163" t="s">
        <v>170</v>
      </c>
      <c r="B67" s="80"/>
      <c r="C67" s="168">
        <f>SUM(C11:C66)</f>
        <v>154963.79</v>
      </c>
      <c r="D67" s="169">
        <f>SUM(D11:D45)</f>
        <v>0.7570148484365283</v>
      </c>
      <c r="E67" s="168">
        <f>E66</f>
        <v>29877.537500000002</v>
      </c>
      <c r="F67" s="381">
        <f>E67+F66</f>
        <v>66212.77</v>
      </c>
      <c r="G67" s="381">
        <f>F67+G66</f>
        <v>105424.73849999999</v>
      </c>
      <c r="H67" s="381">
        <f>G67+H66</f>
        <v>154963.78999999998</v>
      </c>
      <c r="I67" s="198"/>
    </row>
    <row r="68" spans="1:9" s="5" customFormat="1" ht="12.75">
      <c r="A68" s="34"/>
      <c r="B68" s="7"/>
      <c r="C68" s="120"/>
      <c r="D68" s="118"/>
      <c r="E68" s="38"/>
      <c r="F68" s="154"/>
      <c r="G68" s="154"/>
      <c r="H68" s="154"/>
      <c r="I68" s="28"/>
    </row>
    <row r="69" spans="1:9" s="5" customFormat="1" ht="12.75">
      <c r="A69" s="119" t="s">
        <v>195</v>
      </c>
      <c r="B69" s="7"/>
      <c r="C69" s="120"/>
      <c r="D69" s="118"/>
      <c r="E69" s="39"/>
      <c r="F69" s="154"/>
      <c r="G69" s="154"/>
      <c r="H69" s="154"/>
      <c r="I69" s="28"/>
    </row>
    <row r="70" spans="1:9" ht="12.75">
      <c r="A70" s="34" t="s">
        <v>211</v>
      </c>
      <c r="B70" s="7"/>
      <c r="C70" s="7"/>
      <c r="D70" s="84"/>
      <c r="E70" s="40"/>
      <c r="F70" s="135"/>
      <c r="G70" s="135"/>
      <c r="H70" s="135"/>
      <c r="I70" s="28"/>
    </row>
    <row r="71" spans="1:9" ht="12.75">
      <c r="A71" s="34" t="s">
        <v>180</v>
      </c>
      <c r="B71" s="7"/>
      <c r="C71" s="7"/>
      <c r="D71" s="84"/>
      <c r="E71" s="41"/>
      <c r="F71" s="135"/>
      <c r="G71" s="135"/>
      <c r="H71" s="135"/>
      <c r="I71" s="28"/>
    </row>
    <row r="72" spans="1:9" ht="12.75">
      <c r="A72" s="34" t="s">
        <v>204</v>
      </c>
      <c r="B72" s="7"/>
      <c r="C72" s="7"/>
      <c r="D72" s="84"/>
      <c r="E72" s="11"/>
      <c r="F72" s="135"/>
      <c r="G72" s="135"/>
      <c r="H72" s="135"/>
      <c r="I72" s="28"/>
    </row>
    <row r="73" spans="1:9" ht="12.75">
      <c r="A73" s="34"/>
      <c r="B73" s="7"/>
      <c r="C73" s="7"/>
      <c r="D73" s="84"/>
      <c r="E73" s="11"/>
      <c r="F73" s="135"/>
      <c r="G73" s="135"/>
      <c r="H73" s="135"/>
      <c r="I73" s="28"/>
    </row>
    <row r="74" spans="1:9" ht="13.5" thickBot="1">
      <c r="A74" s="155"/>
      <c r="B74" s="156"/>
      <c r="C74" s="156"/>
      <c r="D74" s="160"/>
      <c r="E74" s="157"/>
      <c r="F74" s="159"/>
      <c r="G74" s="159"/>
      <c r="H74" s="159"/>
      <c r="I74" s="161"/>
    </row>
    <row r="75" ht="12.75">
      <c r="E75" s="12"/>
    </row>
    <row r="76" ht="12.75">
      <c r="E76" s="13"/>
    </row>
    <row r="77" ht="12.75">
      <c r="E77" s="13"/>
    </row>
    <row r="78" ht="12.75">
      <c r="E78" s="13"/>
    </row>
    <row r="79" ht="12.75">
      <c r="E79" s="13"/>
    </row>
    <row r="80" ht="12.75">
      <c r="E80" s="13"/>
    </row>
    <row r="81" ht="12.75">
      <c r="E81" s="13"/>
    </row>
    <row r="82" spans="1:10" s="138" customFormat="1" ht="12.75">
      <c r="A82" s="1"/>
      <c r="B82" s="1"/>
      <c r="C82" s="1"/>
      <c r="D82" s="90"/>
      <c r="E82" s="13"/>
      <c r="I82" s="1"/>
      <c r="J82" s="1"/>
    </row>
    <row r="83" spans="1:10" s="138" customFormat="1" ht="12.75">
      <c r="A83" s="1"/>
      <c r="B83" s="1"/>
      <c r="C83" s="1"/>
      <c r="D83" s="90"/>
      <c r="E83" s="13"/>
      <c r="I83" s="1"/>
      <c r="J83" s="1"/>
    </row>
    <row r="84" spans="1:10" s="138" customFormat="1" ht="12.75">
      <c r="A84" s="1"/>
      <c r="B84" s="1"/>
      <c r="C84" s="1"/>
      <c r="D84" s="90"/>
      <c r="E84" s="13"/>
      <c r="I84" s="1"/>
      <c r="J84" s="1"/>
    </row>
    <row r="85" spans="1:10" s="138" customFormat="1" ht="12.75">
      <c r="A85" s="1"/>
      <c r="B85" s="1"/>
      <c r="C85" s="1"/>
      <c r="D85" s="90"/>
      <c r="E85" s="13"/>
      <c r="I85" s="1"/>
      <c r="J85" s="1"/>
    </row>
    <row r="86" spans="1:10" s="138" customFormat="1" ht="12.75">
      <c r="A86" s="1"/>
      <c r="B86" s="1"/>
      <c r="C86" s="1"/>
      <c r="D86" s="90"/>
      <c r="E86" s="13"/>
      <c r="I86" s="1"/>
      <c r="J86" s="1"/>
    </row>
    <row r="87" spans="1:10" s="138" customFormat="1" ht="12.75">
      <c r="A87" s="1"/>
      <c r="B87" s="1"/>
      <c r="C87" s="1"/>
      <c r="D87" s="90"/>
      <c r="E87" s="13"/>
      <c r="I87" s="1"/>
      <c r="J87" s="1"/>
    </row>
    <row r="88" spans="1:10" s="138" customFormat="1" ht="12.75">
      <c r="A88" s="1"/>
      <c r="B88" s="1"/>
      <c r="C88" s="1"/>
      <c r="D88" s="90"/>
      <c r="E88" s="13"/>
      <c r="I88" s="1"/>
      <c r="J88" s="1"/>
    </row>
    <row r="89" spans="1:10" s="138" customFormat="1" ht="12.75">
      <c r="A89" s="1"/>
      <c r="B89" s="1"/>
      <c r="C89" s="1"/>
      <c r="D89" s="90"/>
      <c r="E89" s="13"/>
      <c r="I89" s="1"/>
      <c r="J89" s="1"/>
    </row>
    <row r="90" spans="1:10" s="138" customFormat="1" ht="12.75">
      <c r="A90" s="1"/>
      <c r="B90" s="1"/>
      <c r="C90" s="1"/>
      <c r="D90" s="90"/>
      <c r="E90" s="13"/>
      <c r="I90" s="1"/>
      <c r="J90" s="1"/>
    </row>
    <row r="91" spans="1:10" s="138" customFormat="1" ht="12.75">
      <c r="A91" s="1"/>
      <c r="B91" s="1"/>
      <c r="C91" s="1"/>
      <c r="D91" s="90"/>
      <c r="E91" s="13"/>
      <c r="I91" s="1"/>
      <c r="J91" s="1"/>
    </row>
    <row r="92" spans="1:10" s="138" customFormat="1" ht="12.75">
      <c r="A92" s="1"/>
      <c r="B92" s="1"/>
      <c r="C92" s="1"/>
      <c r="D92" s="90"/>
      <c r="E92" s="13"/>
      <c r="I92" s="1"/>
      <c r="J92" s="1"/>
    </row>
    <row r="93" spans="1:10" s="138" customFormat="1" ht="12.75">
      <c r="A93" s="1"/>
      <c r="B93" s="1"/>
      <c r="C93" s="1"/>
      <c r="D93" s="90"/>
      <c r="E93" s="13"/>
      <c r="I93" s="1"/>
      <c r="J93" s="1"/>
    </row>
    <row r="94" spans="1:10" s="138" customFormat="1" ht="12.75">
      <c r="A94" s="1"/>
      <c r="B94" s="1"/>
      <c r="C94" s="1"/>
      <c r="D94" s="90"/>
      <c r="E94" s="13"/>
      <c r="I94" s="1"/>
      <c r="J94" s="1"/>
    </row>
    <row r="95" spans="1:10" s="138" customFormat="1" ht="12.75">
      <c r="A95" s="1"/>
      <c r="B95" s="1"/>
      <c r="C95" s="1"/>
      <c r="D95" s="90"/>
      <c r="E95" s="13"/>
      <c r="I95" s="1"/>
      <c r="J95" s="1"/>
    </row>
    <row r="96" spans="1:10" s="138" customFormat="1" ht="12.75">
      <c r="A96" s="1"/>
      <c r="B96" s="1"/>
      <c r="C96" s="1"/>
      <c r="D96" s="90"/>
      <c r="E96" s="13"/>
      <c r="I96" s="1"/>
      <c r="J96" s="1"/>
    </row>
    <row r="97" spans="1:10" s="138" customFormat="1" ht="12.75">
      <c r="A97" s="1"/>
      <c r="B97" s="1"/>
      <c r="C97" s="1"/>
      <c r="D97" s="90"/>
      <c r="E97" s="13"/>
      <c r="I97" s="1"/>
      <c r="J97" s="1"/>
    </row>
    <row r="98" spans="1:10" s="138" customFormat="1" ht="12.75">
      <c r="A98" s="1"/>
      <c r="B98" s="1"/>
      <c r="C98" s="1"/>
      <c r="D98" s="90"/>
      <c r="E98" s="13"/>
      <c r="I98" s="1"/>
      <c r="J98" s="1"/>
    </row>
    <row r="99" spans="1:10" s="138" customFormat="1" ht="12.75">
      <c r="A99" s="1"/>
      <c r="B99" s="1"/>
      <c r="C99" s="1"/>
      <c r="D99" s="90"/>
      <c r="E99" s="13"/>
      <c r="I99" s="1"/>
      <c r="J99" s="1"/>
    </row>
    <row r="100" spans="1:10" s="138" customFormat="1" ht="12.75">
      <c r="A100" s="1"/>
      <c r="B100" s="1"/>
      <c r="C100" s="1"/>
      <c r="D100" s="90"/>
      <c r="E100" s="13"/>
      <c r="I100" s="1"/>
      <c r="J100" s="1"/>
    </row>
    <row r="101" spans="1:10" s="138" customFormat="1" ht="12.75">
      <c r="A101" s="1"/>
      <c r="B101" s="1"/>
      <c r="C101" s="1"/>
      <c r="D101" s="90"/>
      <c r="E101" s="13"/>
      <c r="I101" s="1"/>
      <c r="J101" s="1"/>
    </row>
    <row r="102" spans="1:10" s="138" customFormat="1" ht="12.75">
      <c r="A102" s="1"/>
      <c r="B102" s="1"/>
      <c r="C102" s="1"/>
      <c r="D102" s="90"/>
      <c r="E102" s="13"/>
      <c r="I102" s="1"/>
      <c r="J102" s="1"/>
    </row>
    <row r="103" spans="1:10" s="138" customFormat="1" ht="12.75">
      <c r="A103" s="1"/>
      <c r="B103" s="1"/>
      <c r="C103" s="1"/>
      <c r="D103" s="90"/>
      <c r="E103" s="13"/>
      <c r="I103" s="1"/>
      <c r="J103" s="1"/>
    </row>
    <row r="104" spans="1:10" s="138" customFormat="1" ht="12.75">
      <c r="A104" s="1"/>
      <c r="B104" s="1"/>
      <c r="C104" s="1"/>
      <c r="D104" s="90"/>
      <c r="E104" s="13"/>
      <c r="I104" s="1"/>
      <c r="J104" s="1"/>
    </row>
    <row r="105" spans="1:10" s="138" customFormat="1" ht="12.75">
      <c r="A105" s="1"/>
      <c r="B105" s="1"/>
      <c r="C105" s="1"/>
      <c r="D105" s="90"/>
      <c r="E105" s="13"/>
      <c r="I105" s="1"/>
      <c r="J105" s="1"/>
    </row>
    <row r="106" spans="1:10" s="138" customFormat="1" ht="12.75">
      <c r="A106" s="1"/>
      <c r="B106" s="1"/>
      <c r="C106" s="1"/>
      <c r="D106" s="90"/>
      <c r="E106" s="13"/>
      <c r="I106" s="1"/>
      <c r="J106" s="1"/>
    </row>
    <row r="107" spans="1:10" s="138" customFormat="1" ht="12.75">
      <c r="A107" s="1"/>
      <c r="B107" s="1"/>
      <c r="C107" s="1"/>
      <c r="D107" s="90"/>
      <c r="E107" s="13"/>
      <c r="I107" s="1"/>
      <c r="J107" s="1"/>
    </row>
    <row r="108" spans="1:10" s="138" customFormat="1" ht="12.75">
      <c r="A108" s="1"/>
      <c r="B108" s="1"/>
      <c r="C108" s="1"/>
      <c r="D108" s="90"/>
      <c r="E108" s="13"/>
      <c r="I108" s="1"/>
      <c r="J108" s="1"/>
    </row>
    <row r="109" spans="1:10" s="138" customFormat="1" ht="12.75">
      <c r="A109" s="1"/>
      <c r="B109" s="1"/>
      <c r="C109" s="1"/>
      <c r="D109" s="90"/>
      <c r="E109" s="13"/>
      <c r="I109" s="1"/>
      <c r="J109" s="1"/>
    </row>
    <row r="110" spans="1:10" s="138" customFormat="1" ht="12.75">
      <c r="A110" s="1"/>
      <c r="B110" s="1"/>
      <c r="C110" s="1"/>
      <c r="D110" s="90"/>
      <c r="E110" s="13"/>
      <c r="I110" s="1"/>
      <c r="J110" s="1"/>
    </row>
    <row r="111" spans="1:10" s="138" customFormat="1" ht="12.75">
      <c r="A111" s="1"/>
      <c r="B111" s="1"/>
      <c r="C111" s="1"/>
      <c r="D111" s="90"/>
      <c r="E111" s="13"/>
      <c r="I111" s="1"/>
      <c r="J111" s="1"/>
    </row>
    <row r="112" spans="1:10" s="138" customFormat="1" ht="12.75">
      <c r="A112" s="1"/>
      <c r="B112" s="1"/>
      <c r="C112" s="1"/>
      <c r="D112" s="90"/>
      <c r="E112" s="13"/>
      <c r="I112" s="1"/>
      <c r="J112" s="1"/>
    </row>
    <row r="113" spans="1:10" s="138" customFormat="1" ht="12.75">
      <c r="A113" s="1"/>
      <c r="B113" s="1"/>
      <c r="C113" s="1"/>
      <c r="D113" s="90"/>
      <c r="E113" s="13"/>
      <c r="I113" s="1"/>
      <c r="J113" s="1"/>
    </row>
    <row r="114" spans="1:10" s="138" customFormat="1" ht="12.75">
      <c r="A114" s="1"/>
      <c r="B114" s="1"/>
      <c r="C114" s="1"/>
      <c r="D114" s="90"/>
      <c r="E114" s="13"/>
      <c r="I114" s="1"/>
      <c r="J114" s="1"/>
    </row>
    <row r="115" spans="1:10" s="138" customFormat="1" ht="12.75">
      <c r="A115" s="1"/>
      <c r="B115" s="1"/>
      <c r="C115" s="1"/>
      <c r="D115" s="90"/>
      <c r="E115" s="13"/>
      <c r="I115" s="1"/>
      <c r="J115" s="1"/>
    </row>
    <row r="116" spans="1:10" s="138" customFormat="1" ht="12.75">
      <c r="A116" s="1"/>
      <c r="B116" s="1"/>
      <c r="C116" s="1"/>
      <c r="D116" s="90"/>
      <c r="E116" s="13"/>
      <c r="I116" s="1"/>
      <c r="J116" s="1"/>
    </row>
    <row r="117" spans="1:10" s="138" customFormat="1" ht="12.75">
      <c r="A117" s="1"/>
      <c r="B117" s="1"/>
      <c r="C117" s="1"/>
      <c r="D117" s="90"/>
      <c r="E117" s="13"/>
      <c r="I117" s="1"/>
      <c r="J117" s="1"/>
    </row>
    <row r="118" spans="1:10" s="138" customFormat="1" ht="12.75">
      <c r="A118" s="1"/>
      <c r="B118" s="1"/>
      <c r="C118" s="1"/>
      <c r="D118" s="90"/>
      <c r="E118" s="13"/>
      <c r="I118" s="1"/>
      <c r="J118" s="1"/>
    </row>
    <row r="119" spans="1:10" s="138" customFormat="1" ht="12.75">
      <c r="A119" s="1"/>
      <c r="B119" s="1"/>
      <c r="C119" s="1"/>
      <c r="D119" s="90"/>
      <c r="E119" s="13"/>
      <c r="I119" s="1"/>
      <c r="J119" s="1"/>
    </row>
    <row r="120" spans="1:10" s="138" customFormat="1" ht="12.75">
      <c r="A120" s="1"/>
      <c r="B120" s="1"/>
      <c r="C120" s="1"/>
      <c r="D120" s="90"/>
      <c r="E120" s="13"/>
      <c r="I120" s="1"/>
      <c r="J120" s="1"/>
    </row>
    <row r="121" spans="1:10" s="138" customFormat="1" ht="12.75">
      <c r="A121" s="1"/>
      <c r="B121" s="1"/>
      <c r="C121" s="1"/>
      <c r="D121" s="90"/>
      <c r="E121" s="13"/>
      <c r="I121" s="1"/>
      <c r="J121" s="1"/>
    </row>
    <row r="122" spans="1:10" s="138" customFormat="1" ht="12.75">
      <c r="A122" s="1"/>
      <c r="B122" s="1"/>
      <c r="C122" s="1"/>
      <c r="D122" s="90"/>
      <c r="E122" s="13"/>
      <c r="I122" s="1"/>
      <c r="J122" s="1"/>
    </row>
    <row r="123" spans="1:10" s="138" customFormat="1" ht="12.75">
      <c r="A123" s="1"/>
      <c r="B123" s="1"/>
      <c r="C123" s="1"/>
      <c r="D123" s="90"/>
      <c r="E123" s="13"/>
      <c r="I123" s="1"/>
      <c r="J123" s="1"/>
    </row>
    <row r="124" spans="1:10" s="138" customFormat="1" ht="12.75">
      <c r="A124" s="1"/>
      <c r="B124" s="1"/>
      <c r="C124" s="1"/>
      <c r="D124" s="90"/>
      <c r="E124" s="13"/>
      <c r="I124" s="1"/>
      <c r="J124" s="1"/>
    </row>
    <row r="125" spans="1:10" s="138" customFormat="1" ht="12.75">
      <c r="A125" s="1"/>
      <c r="B125" s="1"/>
      <c r="C125" s="1"/>
      <c r="D125" s="90"/>
      <c r="E125" s="13"/>
      <c r="I125" s="1"/>
      <c r="J125" s="1"/>
    </row>
    <row r="126" spans="1:10" s="138" customFormat="1" ht="12.75">
      <c r="A126" s="1"/>
      <c r="B126" s="1"/>
      <c r="C126" s="1"/>
      <c r="D126" s="90"/>
      <c r="E126" s="13"/>
      <c r="I126" s="1"/>
      <c r="J126" s="1"/>
    </row>
    <row r="127" spans="1:10" s="138" customFormat="1" ht="12.75">
      <c r="A127" s="1"/>
      <c r="B127" s="1"/>
      <c r="C127" s="1"/>
      <c r="D127" s="90"/>
      <c r="E127" s="13"/>
      <c r="I127" s="1"/>
      <c r="J127" s="1"/>
    </row>
    <row r="128" spans="1:10" s="138" customFormat="1" ht="12.75">
      <c r="A128" s="1"/>
      <c r="B128" s="1"/>
      <c r="C128" s="1"/>
      <c r="D128" s="90"/>
      <c r="E128" s="13"/>
      <c r="I128" s="1"/>
      <c r="J128" s="1"/>
    </row>
    <row r="129" spans="1:10" s="138" customFormat="1" ht="12.75">
      <c r="A129" s="1"/>
      <c r="B129" s="1"/>
      <c r="C129" s="1"/>
      <c r="D129" s="90"/>
      <c r="E129" s="13"/>
      <c r="I129" s="1"/>
      <c r="J129" s="1"/>
    </row>
    <row r="130" spans="1:10" s="138" customFormat="1" ht="12.75">
      <c r="A130" s="1"/>
      <c r="B130" s="1"/>
      <c r="C130" s="1"/>
      <c r="D130" s="90"/>
      <c r="E130" s="13"/>
      <c r="I130" s="1"/>
      <c r="J130" s="1"/>
    </row>
    <row r="131" spans="1:10" s="138" customFormat="1" ht="12.75">
      <c r="A131" s="1"/>
      <c r="B131" s="1"/>
      <c r="C131" s="1"/>
      <c r="D131" s="90"/>
      <c r="E131" s="13"/>
      <c r="I131" s="1"/>
      <c r="J131" s="1"/>
    </row>
    <row r="132" spans="1:10" s="138" customFormat="1" ht="12.75">
      <c r="A132" s="1"/>
      <c r="B132" s="1"/>
      <c r="C132" s="1"/>
      <c r="D132" s="90"/>
      <c r="E132" s="13"/>
      <c r="I132" s="1"/>
      <c r="J132" s="1"/>
    </row>
    <row r="133" spans="1:10" s="138" customFormat="1" ht="12.75">
      <c r="A133" s="1"/>
      <c r="B133" s="1"/>
      <c r="C133" s="1"/>
      <c r="D133" s="90"/>
      <c r="E133" s="13"/>
      <c r="I133" s="1"/>
      <c r="J133" s="1"/>
    </row>
    <row r="134" spans="1:10" s="138" customFormat="1" ht="12.75">
      <c r="A134" s="1"/>
      <c r="B134" s="1"/>
      <c r="C134" s="1"/>
      <c r="D134" s="90"/>
      <c r="E134" s="13"/>
      <c r="I134" s="1"/>
      <c r="J134" s="1"/>
    </row>
    <row r="135" spans="1:10" s="138" customFormat="1" ht="12.75">
      <c r="A135" s="1"/>
      <c r="B135" s="1"/>
      <c r="C135" s="1"/>
      <c r="D135" s="90"/>
      <c r="E135" s="13"/>
      <c r="I135" s="1"/>
      <c r="J135" s="1"/>
    </row>
    <row r="136" spans="1:10" s="138" customFormat="1" ht="12.75">
      <c r="A136" s="1"/>
      <c r="B136" s="1"/>
      <c r="C136" s="1"/>
      <c r="D136" s="90"/>
      <c r="E136" s="13"/>
      <c r="I136" s="1"/>
      <c r="J136" s="1"/>
    </row>
    <row r="137" spans="1:10" s="138" customFormat="1" ht="12.75">
      <c r="A137" s="1"/>
      <c r="B137" s="1"/>
      <c r="C137" s="1"/>
      <c r="D137" s="90"/>
      <c r="E137" s="13"/>
      <c r="I137" s="1"/>
      <c r="J137" s="1"/>
    </row>
    <row r="138" spans="1:10" s="138" customFormat="1" ht="12.75">
      <c r="A138" s="1"/>
      <c r="B138" s="1"/>
      <c r="C138" s="1"/>
      <c r="D138" s="90"/>
      <c r="E138" s="13"/>
      <c r="I138" s="1"/>
      <c r="J138" s="1"/>
    </row>
    <row r="139" spans="1:10" s="138" customFormat="1" ht="12.75">
      <c r="A139" s="1"/>
      <c r="B139" s="1"/>
      <c r="C139" s="1"/>
      <c r="D139" s="90"/>
      <c r="E139" s="13"/>
      <c r="I139" s="1"/>
      <c r="J139" s="1"/>
    </row>
    <row r="140" spans="1:10" s="138" customFormat="1" ht="12.75">
      <c r="A140" s="1"/>
      <c r="B140" s="1"/>
      <c r="C140" s="1"/>
      <c r="D140" s="90"/>
      <c r="E140" s="13"/>
      <c r="I140" s="1"/>
      <c r="J140" s="1"/>
    </row>
    <row r="141" spans="1:10" s="138" customFormat="1" ht="12.75">
      <c r="A141" s="1"/>
      <c r="B141" s="1"/>
      <c r="C141" s="1"/>
      <c r="D141" s="90"/>
      <c r="E141" s="13"/>
      <c r="I141" s="1"/>
      <c r="J141" s="1"/>
    </row>
    <row r="142" spans="1:10" s="138" customFormat="1" ht="12.75">
      <c r="A142" s="1"/>
      <c r="B142" s="1"/>
      <c r="C142" s="1"/>
      <c r="D142" s="90"/>
      <c r="E142" s="13"/>
      <c r="I142" s="1"/>
      <c r="J142" s="1"/>
    </row>
    <row r="143" spans="1:10" s="138" customFormat="1" ht="12.75">
      <c r="A143" s="1"/>
      <c r="B143" s="1"/>
      <c r="C143" s="1"/>
      <c r="D143" s="90"/>
      <c r="E143" s="13"/>
      <c r="I143" s="1"/>
      <c r="J143" s="1"/>
    </row>
    <row r="144" spans="1:10" s="138" customFormat="1" ht="12.75">
      <c r="A144" s="1"/>
      <c r="B144" s="1"/>
      <c r="C144" s="1"/>
      <c r="D144" s="90"/>
      <c r="E144" s="13"/>
      <c r="I144" s="1"/>
      <c r="J144" s="1"/>
    </row>
    <row r="145" spans="1:10" s="138" customFormat="1" ht="12.75">
      <c r="A145" s="1"/>
      <c r="B145" s="1"/>
      <c r="C145" s="1"/>
      <c r="D145" s="90"/>
      <c r="E145" s="13"/>
      <c r="I145" s="1"/>
      <c r="J145" s="1"/>
    </row>
    <row r="146" spans="1:10" s="138" customFormat="1" ht="12.75">
      <c r="A146" s="1"/>
      <c r="B146" s="1"/>
      <c r="C146" s="1"/>
      <c r="D146" s="90"/>
      <c r="E146" s="13"/>
      <c r="I146" s="1"/>
      <c r="J146" s="1"/>
    </row>
    <row r="147" spans="1:10" s="138" customFormat="1" ht="12.75">
      <c r="A147" s="1"/>
      <c r="B147" s="1"/>
      <c r="C147" s="1"/>
      <c r="D147" s="90"/>
      <c r="E147" s="13"/>
      <c r="I147" s="1"/>
      <c r="J147" s="1"/>
    </row>
    <row r="148" spans="1:10" s="138" customFormat="1" ht="12.75">
      <c r="A148" s="1"/>
      <c r="B148" s="1"/>
      <c r="C148" s="1"/>
      <c r="D148" s="90"/>
      <c r="E148" s="13"/>
      <c r="I148" s="1"/>
      <c r="J148" s="1"/>
    </row>
    <row r="149" spans="1:10" s="138" customFormat="1" ht="12.75">
      <c r="A149" s="1"/>
      <c r="B149" s="1"/>
      <c r="C149" s="1"/>
      <c r="D149" s="90"/>
      <c r="E149" s="13"/>
      <c r="I149" s="1"/>
      <c r="J149" s="1"/>
    </row>
    <row r="150" spans="1:10" s="138" customFormat="1" ht="12.75">
      <c r="A150" s="1"/>
      <c r="B150" s="1"/>
      <c r="C150" s="1"/>
      <c r="D150" s="90"/>
      <c r="E150" s="13"/>
      <c r="I150" s="1"/>
      <c r="J150" s="1"/>
    </row>
    <row r="151" spans="1:10" s="138" customFormat="1" ht="12.75">
      <c r="A151" s="1"/>
      <c r="B151" s="1"/>
      <c r="C151" s="1"/>
      <c r="D151" s="90"/>
      <c r="E151" s="13"/>
      <c r="I151" s="1"/>
      <c r="J151" s="1"/>
    </row>
    <row r="152" spans="1:10" s="138" customFormat="1" ht="12.75">
      <c r="A152" s="1"/>
      <c r="B152" s="1"/>
      <c r="C152" s="1"/>
      <c r="D152" s="90"/>
      <c r="E152" s="13"/>
      <c r="I152" s="1"/>
      <c r="J152" s="1"/>
    </row>
    <row r="153" spans="1:10" s="138" customFormat="1" ht="12.75">
      <c r="A153" s="1"/>
      <c r="B153" s="1"/>
      <c r="C153" s="1"/>
      <c r="D153" s="90"/>
      <c r="E153" s="13"/>
      <c r="I153" s="1"/>
      <c r="J153" s="1"/>
    </row>
    <row r="154" spans="1:10" s="138" customFormat="1" ht="12.75">
      <c r="A154" s="1"/>
      <c r="B154" s="1"/>
      <c r="C154" s="1"/>
      <c r="D154" s="90"/>
      <c r="E154" s="13"/>
      <c r="I154" s="1"/>
      <c r="J154" s="1"/>
    </row>
    <row r="155" spans="1:10" s="138" customFormat="1" ht="12.75">
      <c r="A155" s="1"/>
      <c r="B155" s="1"/>
      <c r="C155" s="1"/>
      <c r="D155" s="90"/>
      <c r="E155" s="13"/>
      <c r="I155" s="1"/>
      <c r="J155" s="1"/>
    </row>
    <row r="156" spans="1:10" s="138" customFormat="1" ht="12.75">
      <c r="A156" s="1"/>
      <c r="B156" s="1"/>
      <c r="C156" s="1"/>
      <c r="D156" s="90"/>
      <c r="E156" s="13"/>
      <c r="I156" s="1"/>
      <c r="J156" s="1"/>
    </row>
    <row r="157" spans="1:10" s="138" customFormat="1" ht="12.75">
      <c r="A157" s="1"/>
      <c r="B157" s="1"/>
      <c r="C157" s="1"/>
      <c r="D157" s="90"/>
      <c r="E157" s="13"/>
      <c r="I157" s="1"/>
      <c r="J157" s="1"/>
    </row>
    <row r="158" spans="1:10" s="138" customFormat="1" ht="12.75">
      <c r="A158" s="1"/>
      <c r="B158" s="1"/>
      <c r="C158" s="1"/>
      <c r="D158" s="90"/>
      <c r="E158" s="13"/>
      <c r="I158" s="1"/>
      <c r="J158" s="1"/>
    </row>
    <row r="159" spans="1:10" s="138" customFormat="1" ht="12.75">
      <c r="A159" s="1"/>
      <c r="B159" s="1"/>
      <c r="C159" s="1"/>
      <c r="D159" s="90"/>
      <c r="E159" s="13"/>
      <c r="I159" s="1"/>
      <c r="J159" s="1"/>
    </row>
    <row r="160" spans="1:10" s="138" customFormat="1" ht="12.75">
      <c r="A160" s="1"/>
      <c r="B160" s="1"/>
      <c r="C160" s="1"/>
      <c r="D160" s="90"/>
      <c r="E160" s="13"/>
      <c r="I160" s="1"/>
      <c r="J160" s="1"/>
    </row>
    <row r="161" spans="1:10" s="138" customFormat="1" ht="12.75">
      <c r="A161" s="1"/>
      <c r="B161" s="1"/>
      <c r="C161" s="1"/>
      <c r="D161" s="90"/>
      <c r="E161" s="13"/>
      <c r="I161" s="1"/>
      <c r="J161" s="1"/>
    </row>
    <row r="162" spans="1:10" s="138" customFormat="1" ht="12.75">
      <c r="A162" s="1"/>
      <c r="B162" s="1"/>
      <c r="C162" s="1"/>
      <c r="D162" s="90"/>
      <c r="E162" s="13"/>
      <c r="I162" s="1"/>
      <c r="J162" s="1"/>
    </row>
    <row r="163" spans="1:10" s="138" customFormat="1" ht="12.75">
      <c r="A163" s="1"/>
      <c r="B163" s="1"/>
      <c r="C163" s="1"/>
      <c r="D163" s="90"/>
      <c r="E163" s="13"/>
      <c r="I163" s="1"/>
      <c r="J163" s="1"/>
    </row>
    <row r="164" spans="1:10" s="138" customFormat="1" ht="12.75">
      <c r="A164" s="1"/>
      <c r="B164" s="1"/>
      <c r="C164" s="1"/>
      <c r="D164" s="90"/>
      <c r="E164" s="13"/>
      <c r="I164" s="1"/>
      <c r="J164" s="1"/>
    </row>
    <row r="165" spans="1:10" s="138" customFormat="1" ht="12.75">
      <c r="A165" s="1"/>
      <c r="B165" s="1"/>
      <c r="C165" s="1"/>
      <c r="D165" s="90"/>
      <c r="E165" s="13"/>
      <c r="I165" s="1"/>
      <c r="J165" s="1"/>
    </row>
    <row r="166" spans="1:10" s="138" customFormat="1" ht="12.75">
      <c r="A166" s="1"/>
      <c r="B166" s="1"/>
      <c r="C166" s="1"/>
      <c r="D166" s="90"/>
      <c r="E166" s="13"/>
      <c r="I166" s="1"/>
      <c r="J166" s="1"/>
    </row>
    <row r="167" spans="1:10" s="138" customFormat="1" ht="12.75">
      <c r="A167" s="1"/>
      <c r="B167" s="1"/>
      <c r="C167" s="1"/>
      <c r="D167" s="90"/>
      <c r="E167" s="13"/>
      <c r="I167" s="1"/>
      <c r="J167" s="1"/>
    </row>
    <row r="168" spans="1:10" s="138" customFormat="1" ht="12.75">
      <c r="A168" s="1"/>
      <c r="B168" s="1"/>
      <c r="C168" s="1"/>
      <c r="D168" s="90"/>
      <c r="E168" s="13"/>
      <c r="I168" s="1"/>
      <c r="J168" s="1"/>
    </row>
    <row r="169" spans="1:10" s="138" customFormat="1" ht="12.75">
      <c r="A169" s="1"/>
      <c r="B169" s="1"/>
      <c r="C169" s="1"/>
      <c r="D169" s="90"/>
      <c r="E169" s="13"/>
      <c r="I169" s="1"/>
      <c r="J169" s="1"/>
    </row>
    <row r="170" spans="1:10" s="138" customFormat="1" ht="12.75">
      <c r="A170" s="1"/>
      <c r="B170" s="1"/>
      <c r="C170" s="1"/>
      <c r="D170" s="90"/>
      <c r="E170" s="13"/>
      <c r="I170" s="1"/>
      <c r="J170" s="1"/>
    </row>
    <row r="171" spans="1:10" s="138" customFormat="1" ht="12.75">
      <c r="A171" s="1"/>
      <c r="B171" s="1"/>
      <c r="C171" s="1"/>
      <c r="D171" s="90"/>
      <c r="E171" s="13"/>
      <c r="I171" s="1"/>
      <c r="J171" s="1"/>
    </row>
    <row r="172" spans="1:10" s="138" customFormat="1" ht="12.75">
      <c r="A172" s="1"/>
      <c r="B172" s="1"/>
      <c r="C172" s="1"/>
      <c r="D172" s="90"/>
      <c r="E172" s="13"/>
      <c r="I172" s="1"/>
      <c r="J172" s="1"/>
    </row>
    <row r="173" spans="1:10" s="138" customFormat="1" ht="12.75">
      <c r="A173" s="1"/>
      <c r="B173" s="1"/>
      <c r="C173" s="1"/>
      <c r="D173" s="90"/>
      <c r="E173" s="13"/>
      <c r="I173" s="1"/>
      <c r="J173" s="1"/>
    </row>
    <row r="174" spans="1:10" s="138" customFormat="1" ht="12.75">
      <c r="A174" s="1"/>
      <c r="B174" s="1"/>
      <c r="C174" s="1"/>
      <c r="D174" s="90"/>
      <c r="E174" s="13"/>
      <c r="I174" s="1"/>
      <c r="J174" s="1"/>
    </row>
    <row r="175" spans="1:10" s="138" customFormat="1" ht="12.75">
      <c r="A175" s="1"/>
      <c r="B175" s="1"/>
      <c r="C175" s="1"/>
      <c r="D175" s="90"/>
      <c r="E175" s="13"/>
      <c r="I175" s="1"/>
      <c r="J175" s="1"/>
    </row>
    <row r="176" spans="1:10" s="138" customFormat="1" ht="12.75">
      <c r="A176" s="1"/>
      <c r="B176" s="1"/>
      <c r="C176" s="1"/>
      <c r="D176" s="90"/>
      <c r="E176" s="13"/>
      <c r="I176" s="1"/>
      <c r="J176" s="1"/>
    </row>
    <row r="177" spans="1:10" s="138" customFormat="1" ht="12.75">
      <c r="A177" s="1"/>
      <c r="B177" s="1"/>
      <c r="C177" s="1"/>
      <c r="D177" s="90"/>
      <c r="E177" s="13"/>
      <c r="I177" s="1"/>
      <c r="J177" s="1"/>
    </row>
    <row r="178" spans="1:10" s="138" customFormat="1" ht="12.75">
      <c r="A178" s="1"/>
      <c r="B178" s="1"/>
      <c r="C178" s="1"/>
      <c r="D178" s="90"/>
      <c r="E178" s="13"/>
      <c r="I178" s="1"/>
      <c r="J178" s="1"/>
    </row>
    <row r="179" spans="1:10" s="138" customFormat="1" ht="12.75">
      <c r="A179" s="1"/>
      <c r="B179" s="1"/>
      <c r="C179" s="1"/>
      <c r="D179" s="90"/>
      <c r="E179" s="13"/>
      <c r="I179" s="1"/>
      <c r="J179" s="1"/>
    </row>
    <row r="180" spans="1:10" s="138" customFormat="1" ht="12.75">
      <c r="A180" s="1"/>
      <c r="B180" s="1"/>
      <c r="C180" s="1"/>
      <c r="D180" s="90"/>
      <c r="E180" s="13"/>
      <c r="I180" s="1"/>
      <c r="J180" s="1"/>
    </row>
    <row r="181" spans="1:10" s="138" customFormat="1" ht="12.75">
      <c r="A181" s="1"/>
      <c r="B181" s="1"/>
      <c r="C181" s="1"/>
      <c r="D181" s="90"/>
      <c r="E181" s="13"/>
      <c r="I181" s="1"/>
      <c r="J181" s="1"/>
    </row>
    <row r="182" spans="1:10" s="138" customFormat="1" ht="12.75">
      <c r="A182" s="1"/>
      <c r="B182" s="1"/>
      <c r="C182" s="1"/>
      <c r="D182" s="90"/>
      <c r="E182" s="13"/>
      <c r="I182" s="1"/>
      <c r="J182" s="1"/>
    </row>
    <row r="183" spans="1:10" s="138" customFormat="1" ht="12.75">
      <c r="A183" s="1"/>
      <c r="B183" s="1"/>
      <c r="C183" s="1"/>
      <c r="D183" s="90"/>
      <c r="E183" s="13"/>
      <c r="I183" s="1"/>
      <c r="J183" s="1"/>
    </row>
    <row r="184" spans="1:10" s="138" customFormat="1" ht="12.75">
      <c r="A184" s="1"/>
      <c r="B184" s="1"/>
      <c r="C184" s="1"/>
      <c r="D184" s="90"/>
      <c r="E184" s="13"/>
      <c r="I184" s="1"/>
      <c r="J184" s="1"/>
    </row>
    <row r="185" spans="1:10" s="138" customFormat="1" ht="12.75">
      <c r="A185" s="1"/>
      <c r="B185" s="1"/>
      <c r="C185" s="1"/>
      <c r="D185" s="90"/>
      <c r="E185" s="13"/>
      <c r="I185" s="1"/>
      <c r="J185" s="1"/>
    </row>
    <row r="186" spans="1:10" s="138" customFormat="1" ht="12.75">
      <c r="A186" s="1"/>
      <c r="B186" s="1"/>
      <c r="C186" s="1"/>
      <c r="D186" s="90"/>
      <c r="E186" s="13"/>
      <c r="I186" s="1"/>
      <c r="J186" s="1"/>
    </row>
    <row r="187" spans="1:10" s="138" customFormat="1" ht="12.75">
      <c r="A187" s="1"/>
      <c r="B187" s="1"/>
      <c r="C187" s="1"/>
      <c r="D187" s="90"/>
      <c r="E187" s="13"/>
      <c r="I187" s="1"/>
      <c r="J187" s="1"/>
    </row>
    <row r="188" spans="1:10" s="138" customFormat="1" ht="12.75">
      <c r="A188" s="1"/>
      <c r="B188" s="1"/>
      <c r="C188" s="1"/>
      <c r="D188" s="90"/>
      <c r="E188" s="13"/>
      <c r="I188" s="1"/>
      <c r="J188" s="1"/>
    </row>
    <row r="189" spans="1:10" s="138" customFormat="1" ht="12.75">
      <c r="A189" s="1"/>
      <c r="B189" s="1"/>
      <c r="C189" s="1"/>
      <c r="D189" s="90"/>
      <c r="E189" s="13"/>
      <c r="I189" s="1"/>
      <c r="J189" s="1"/>
    </row>
    <row r="190" spans="1:10" s="138" customFormat="1" ht="12.75">
      <c r="A190" s="1"/>
      <c r="B190" s="1"/>
      <c r="C190" s="1"/>
      <c r="D190" s="90"/>
      <c r="E190" s="13"/>
      <c r="I190" s="1"/>
      <c r="J190" s="1"/>
    </row>
    <row r="191" spans="1:10" s="138" customFormat="1" ht="12.75">
      <c r="A191" s="1"/>
      <c r="B191" s="1"/>
      <c r="C191" s="1"/>
      <c r="D191" s="90"/>
      <c r="E191" s="13"/>
      <c r="I191" s="1"/>
      <c r="J191" s="1"/>
    </row>
    <row r="192" spans="1:10" s="138" customFormat="1" ht="12.75">
      <c r="A192" s="1"/>
      <c r="B192" s="1"/>
      <c r="C192" s="1"/>
      <c r="D192" s="90"/>
      <c r="E192" s="13"/>
      <c r="I192" s="1"/>
      <c r="J192" s="1"/>
    </row>
    <row r="193" spans="1:10" s="138" customFormat="1" ht="12.75">
      <c r="A193" s="1"/>
      <c r="B193" s="1"/>
      <c r="C193" s="1"/>
      <c r="D193" s="90"/>
      <c r="E193" s="13"/>
      <c r="I193" s="1"/>
      <c r="J193" s="1"/>
    </row>
    <row r="194" spans="1:10" s="138" customFormat="1" ht="12.75">
      <c r="A194" s="1"/>
      <c r="B194" s="1"/>
      <c r="C194" s="1"/>
      <c r="D194" s="90"/>
      <c r="E194" s="13"/>
      <c r="I194" s="1"/>
      <c r="J194" s="1"/>
    </row>
    <row r="195" spans="1:10" s="138" customFormat="1" ht="12.75">
      <c r="A195" s="1"/>
      <c r="B195" s="1"/>
      <c r="C195" s="1"/>
      <c r="D195" s="90"/>
      <c r="E195" s="13"/>
      <c r="I195" s="1"/>
      <c r="J195" s="1"/>
    </row>
    <row r="196" spans="1:10" s="138" customFormat="1" ht="12.75">
      <c r="A196" s="1"/>
      <c r="B196" s="1"/>
      <c r="C196" s="1"/>
      <c r="D196" s="90"/>
      <c r="E196" s="13"/>
      <c r="I196" s="1"/>
      <c r="J196" s="1"/>
    </row>
    <row r="197" spans="1:10" s="138" customFormat="1" ht="12.75">
      <c r="A197" s="1"/>
      <c r="B197" s="1"/>
      <c r="C197" s="1"/>
      <c r="D197" s="90"/>
      <c r="E197" s="13"/>
      <c r="I197" s="1"/>
      <c r="J197" s="1"/>
    </row>
    <row r="198" spans="1:10" s="138" customFormat="1" ht="12.75">
      <c r="A198" s="1"/>
      <c r="B198" s="1"/>
      <c r="C198" s="1"/>
      <c r="D198" s="90"/>
      <c r="E198" s="13"/>
      <c r="I198" s="1"/>
      <c r="J198" s="1"/>
    </row>
    <row r="199" spans="1:10" s="138" customFormat="1" ht="12.75">
      <c r="A199" s="1"/>
      <c r="B199" s="1"/>
      <c r="C199" s="1"/>
      <c r="D199" s="90"/>
      <c r="E199" s="13"/>
      <c r="I199" s="1"/>
      <c r="J199" s="1"/>
    </row>
    <row r="200" spans="1:10" s="138" customFormat="1" ht="12.75">
      <c r="A200" s="1"/>
      <c r="B200" s="1"/>
      <c r="C200" s="1"/>
      <c r="D200" s="90"/>
      <c r="E200" s="13"/>
      <c r="I200" s="1"/>
      <c r="J200" s="1"/>
    </row>
    <row r="201" spans="1:10" s="138" customFormat="1" ht="12.75">
      <c r="A201" s="1"/>
      <c r="B201" s="1"/>
      <c r="C201" s="1"/>
      <c r="D201" s="90"/>
      <c r="E201" s="13"/>
      <c r="I201" s="1"/>
      <c r="J201" s="1"/>
    </row>
    <row r="202" spans="1:10" s="138" customFormat="1" ht="12.75">
      <c r="A202" s="1"/>
      <c r="B202" s="1"/>
      <c r="C202" s="1"/>
      <c r="D202" s="90"/>
      <c r="E202" s="13"/>
      <c r="I202" s="1"/>
      <c r="J202" s="1"/>
    </row>
    <row r="203" spans="1:10" s="138" customFormat="1" ht="12.75">
      <c r="A203" s="1"/>
      <c r="B203" s="1"/>
      <c r="C203" s="1"/>
      <c r="D203" s="90"/>
      <c r="E203" s="13"/>
      <c r="I203" s="1"/>
      <c r="J203" s="1"/>
    </row>
    <row r="204" spans="1:10" s="138" customFormat="1" ht="12.75">
      <c r="A204" s="1"/>
      <c r="B204" s="1"/>
      <c r="C204" s="1"/>
      <c r="D204" s="90"/>
      <c r="E204" s="13"/>
      <c r="I204" s="1"/>
      <c r="J204" s="1"/>
    </row>
    <row r="205" spans="1:10" s="138" customFormat="1" ht="12.75">
      <c r="A205" s="1"/>
      <c r="B205" s="1"/>
      <c r="C205" s="1"/>
      <c r="D205" s="90"/>
      <c r="E205" s="13"/>
      <c r="I205" s="1"/>
      <c r="J205" s="1"/>
    </row>
    <row r="206" spans="1:10" s="138" customFormat="1" ht="12.75">
      <c r="A206" s="1"/>
      <c r="B206" s="1"/>
      <c r="C206" s="1"/>
      <c r="D206" s="90"/>
      <c r="E206" s="13"/>
      <c r="I206" s="1"/>
      <c r="J206" s="1"/>
    </row>
    <row r="207" spans="1:10" s="138" customFormat="1" ht="12.75">
      <c r="A207" s="1"/>
      <c r="B207" s="1"/>
      <c r="C207" s="1"/>
      <c r="D207" s="90"/>
      <c r="E207" s="13"/>
      <c r="I207" s="1"/>
      <c r="J207" s="1"/>
    </row>
    <row r="208" spans="1:10" s="138" customFormat="1" ht="12.75">
      <c r="A208" s="1"/>
      <c r="B208" s="1"/>
      <c r="C208" s="1"/>
      <c r="D208" s="90"/>
      <c r="E208" s="13"/>
      <c r="I208" s="1"/>
      <c r="J208" s="1"/>
    </row>
    <row r="209" spans="1:10" s="138" customFormat="1" ht="12.75">
      <c r="A209" s="1"/>
      <c r="B209" s="1"/>
      <c r="C209" s="1"/>
      <c r="D209" s="90"/>
      <c r="E209" s="13"/>
      <c r="I209" s="1"/>
      <c r="J209" s="1"/>
    </row>
    <row r="210" spans="1:10" s="138" customFormat="1" ht="12.75">
      <c r="A210" s="1"/>
      <c r="B210" s="1"/>
      <c r="C210" s="1"/>
      <c r="D210" s="90"/>
      <c r="E210" s="13"/>
      <c r="I210" s="1"/>
      <c r="J210" s="1"/>
    </row>
    <row r="211" spans="1:10" s="138" customFormat="1" ht="12.75">
      <c r="A211" s="1"/>
      <c r="B211" s="1"/>
      <c r="C211" s="1"/>
      <c r="D211" s="90"/>
      <c r="E211" s="13"/>
      <c r="I211" s="1"/>
      <c r="J211" s="1"/>
    </row>
    <row r="212" spans="1:10" s="138" customFormat="1" ht="12.75">
      <c r="A212" s="1"/>
      <c r="B212" s="1"/>
      <c r="C212" s="1"/>
      <c r="D212" s="90"/>
      <c r="E212" s="13"/>
      <c r="I212" s="1"/>
      <c r="J212" s="1"/>
    </row>
    <row r="213" spans="1:10" s="138" customFormat="1" ht="12.75">
      <c r="A213" s="1"/>
      <c r="B213" s="1"/>
      <c r="C213" s="1"/>
      <c r="D213" s="90"/>
      <c r="E213" s="13"/>
      <c r="I213" s="1"/>
      <c r="J213" s="1"/>
    </row>
    <row r="214" spans="1:10" s="138" customFormat="1" ht="12.75">
      <c r="A214" s="1"/>
      <c r="B214" s="1"/>
      <c r="C214" s="1"/>
      <c r="D214" s="90"/>
      <c r="E214" s="13"/>
      <c r="I214" s="1"/>
      <c r="J214" s="1"/>
    </row>
    <row r="215" spans="1:10" s="138" customFormat="1" ht="12.75">
      <c r="A215" s="1"/>
      <c r="B215" s="1"/>
      <c r="C215" s="1"/>
      <c r="D215" s="90"/>
      <c r="E215" s="13"/>
      <c r="I215" s="1"/>
      <c r="J215" s="1"/>
    </row>
    <row r="216" spans="1:10" s="138" customFormat="1" ht="12.75">
      <c r="A216" s="1"/>
      <c r="B216" s="1"/>
      <c r="C216" s="1"/>
      <c r="D216" s="90"/>
      <c r="E216" s="13"/>
      <c r="I216" s="1"/>
      <c r="J216" s="1"/>
    </row>
    <row r="217" spans="1:10" s="138" customFormat="1" ht="12.75">
      <c r="A217" s="1"/>
      <c r="B217" s="1"/>
      <c r="C217" s="1"/>
      <c r="D217" s="90"/>
      <c r="E217" s="13"/>
      <c r="I217" s="1"/>
      <c r="J217" s="1"/>
    </row>
    <row r="218" spans="1:10" s="138" customFormat="1" ht="12.75">
      <c r="A218" s="1"/>
      <c r="B218" s="1"/>
      <c r="C218" s="1"/>
      <c r="D218" s="90"/>
      <c r="E218" s="13"/>
      <c r="I218" s="1"/>
      <c r="J218" s="1"/>
    </row>
    <row r="219" spans="1:10" s="138" customFormat="1" ht="12.75">
      <c r="A219" s="1"/>
      <c r="B219" s="1"/>
      <c r="C219" s="1"/>
      <c r="D219" s="90"/>
      <c r="E219" s="13"/>
      <c r="I219" s="1"/>
      <c r="J219" s="1"/>
    </row>
    <row r="220" spans="1:10" s="138" customFormat="1" ht="12.75">
      <c r="A220" s="1"/>
      <c r="B220" s="1"/>
      <c r="C220" s="1"/>
      <c r="D220" s="90"/>
      <c r="E220" s="13"/>
      <c r="I220" s="1"/>
      <c r="J220" s="1"/>
    </row>
    <row r="221" spans="1:10" s="138" customFormat="1" ht="12.75">
      <c r="A221" s="1"/>
      <c r="B221" s="1"/>
      <c r="C221" s="1"/>
      <c r="D221" s="90"/>
      <c r="E221" s="13"/>
      <c r="I221" s="1"/>
      <c r="J221" s="1"/>
    </row>
    <row r="222" spans="1:10" s="138" customFormat="1" ht="12.75">
      <c r="A222" s="1"/>
      <c r="B222" s="1"/>
      <c r="C222" s="1"/>
      <c r="D222" s="90"/>
      <c r="E222" s="13"/>
      <c r="I222" s="1"/>
      <c r="J222" s="1"/>
    </row>
    <row r="223" spans="1:10" s="138" customFormat="1" ht="12.75">
      <c r="A223" s="1"/>
      <c r="B223" s="1"/>
      <c r="C223" s="1"/>
      <c r="D223" s="90"/>
      <c r="E223" s="13"/>
      <c r="I223" s="1"/>
      <c r="J223" s="1"/>
    </row>
    <row r="224" spans="1:10" s="138" customFormat="1" ht="12.75">
      <c r="A224" s="1"/>
      <c r="B224" s="1"/>
      <c r="C224" s="1"/>
      <c r="D224" s="90"/>
      <c r="E224" s="13"/>
      <c r="I224" s="1"/>
      <c r="J224" s="1"/>
    </row>
    <row r="225" spans="1:10" s="138" customFormat="1" ht="12.75">
      <c r="A225" s="1"/>
      <c r="B225" s="1"/>
      <c r="C225" s="1"/>
      <c r="D225" s="90"/>
      <c r="E225" s="13"/>
      <c r="I225" s="1"/>
      <c r="J225" s="1"/>
    </row>
    <row r="226" spans="1:10" s="138" customFormat="1" ht="12.75">
      <c r="A226" s="1"/>
      <c r="B226" s="1"/>
      <c r="C226" s="1"/>
      <c r="D226" s="90"/>
      <c r="E226" s="13"/>
      <c r="I226" s="1"/>
      <c r="J226" s="1"/>
    </row>
    <row r="227" spans="1:10" s="138" customFormat="1" ht="12.75">
      <c r="A227" s="1"/>
      <c r="B227" s="1"/>
      <c r="C227" s="1"/>
      <c r="D227" s="90"/>
      <c r="E227" s="13"/>
      <c r="I227" s="1"/>
      <c r="J227" s="1"/>
    </row>
    <row r="228" spans="1:10" s="138" customFormat="1" ht="12.75">
      <c r="A228" s="1"/>
      <c r="B228" s="1"/>
      <c r="C228" s="1"/>
      <c r="D228" s="90"/>
      <c r="E228" s="13"/>
      <c r="I228" s="1"/>
      <c r="J228" s="1"/>
    </row>
    <row r="229" spans="1:10" s="138" customFormat="1" ht="12.75">
      <c r="A229" s="1"/>
      <c r="B229" s="1"/>
      <c r="C229" s="1"/>
      <c r="D229" s="90"/>
      <c r="E229" s="13"/>
      <c r="I229" s="1"/>
      <c r="J229" s="1"/>
    </row>
    <row r="230" spans="1:10" s="138" customFormat="1" ht="12.75">
      <c r="A230" s="1"/>
      <c r="B230" s="1"/>
      <c r="C230" s="1"/>
      <c r="D230" s="90"/>
      <c r="E230" s="13"/>
      <c r="I230" s="1"/>
      <c r="J230" s="1"/>
    </row>
    <row r="231" spans="1:10" s="138" customFormat="1" ht="12.75">
      <c r="A231" s="1"/>
      <c r="B231" s="1"/>
      <c r="C231" s="1"/>
      <c r="D231" s="90"/>
      <c r="E231" s="13"/>
      <c r="I231" s="1"/>
      <c r="J231" s="1"/>
    </row>
    <row r="232" spans="1:10" s="138" customFormat="1" ht="12.75">
      <c r="A232" s="1"/>
      <c r="B232" s="1"/>
      <c r="C232" s="1"/>
      <c r="D232" s="90"/>
      <c r="E232" s="13"/>
      <c r="I232" s="1"/>
      <c r="J232" s="1"/>
    </row>
    <row r="233" spans="1:10" s="138" customFormat="1" ht="12.75">
      <c r="A233" s="1"/>
      <c r="B233" s="1"/>
      <c r="C233" s="1"/>
      <c r="D233" s="90"/>
      <c r="E233" s="13"/>
      <c r="I233" s="1"/>
      <c r="J233" s="1"/>
    </row>
    <row r="234" spans="1:10" s="138" customFormat="1" ht="12.75">
      <c r="A234" s="1"/>
      <c r="B234" s="1"/>
      <c r="C234" s="1"/>
      <c r="D234" s="90"/>
      <c r="E234" s="13"/>
      <c r="I234" s="1"/>
      <c r="J234" s="1"/>
    </row>
    <row r="235" spans="1:10" s="138" customFormat="1" ht="12.75">
      <c r="A235" s="1"/>
      <c r="B235" s="1"/>
      <c r="C235" s="1"/>
      <c r="D235" s="90"/>
      <c r="E235" s="13"/>
      <c r="I235" s="1"/>
      <c r="J235" s="1"/>
    </row>
    <row r="236" spans="1:10" s="138" customFormat="1" ht="12.75">
      <c r="A236" s="1"/>
      <c r="B236" s="1"/>
      <c r="C236" s="1"/>
      <c r="D236" s="90"/>
      <c r="E236" s="13"/>
      <c r="I236" s="1"/>
      <c r="J236" s="1"/>
    </row>
    <row r="237" spans="1:10" s="138" customFormat="1" ht="12.75">
      <c r="A237" s="1"/>
      <c r="B237" s="1"/>
      <c r="C237" s="1"/>
      <c r="D237" s="90"/>
      <c r="E237" s="13"/>
      <c r="I237" s="1"/>
      <c r="J237" s="1"/>
    </row>
    <row r="238" spans="1:10" s="138" customFormat="1" ht="12.75">
      <c r="A238" s="1"/>
      <c r="B238" s="1"/>
      <c r="C238" s="1"/>
      <c r="D238" s="90"/>
      <c r="E238" s="13"/>
      <c r="I238" s="1"/>
      <c r="J238" s="1"/>
    </row>
    <row r="239" spans="1:10" s="138" customFormat="1" ht="12.75">
      <c r="A239" s="1"/>
      <c r="B239" s="1"/>
      <c r="C239" s="1"/>
      <c r="D239" s="90"/>
      <c r="E239" s="13"/>
      <c r="I239" s="1"/>
      <c r="J239" s="1"/>
    </row>
    <row r="240" spans="1:10" s="138" customFormat="1" ht="12.75">
      <c r="A240" s="1"/>
      <c r="B240" s="1"/>
      <c r="C240" s="1"/>
      <c r="D240" s="90"/>
      <c r="E240" s="13"/>
      <c r="I240" s="1"/>
      <c r="J240" s="1"/>
    </row>
    <row r="241" spans="1:10" s="138" customFormat="1" ht="12.75">
      <c r="A241" s="1"/>
      <c r="B241" s="1"/>
      <c r="C241" s="1"/>
      <c r="D241" s="90"/>
      <c r="E241" s="13"/>
      <c r="I241" s="1"/>
      <c r="J241" s="1"/>
    </row>
    <row r="242" spans="1:10" s="138" customFormat="1" ht="12.75">
      <c r="A242" s="1"/>
      <c r="B242" s="1"/>
      <c r="C242" s="1"/>
      <c r="D242" s="90"/>
      <c r="E242" s="13"/>
      <c r="I242" s="1"/>
      <c r="J242" s="1"/>
    </row>
    <row r="243" spans="1:10" s="138" customFormat="1" ht="12.75">
      <c r="A243" s="1"/>
      <c r="B243" s="1"/>
      <c r="C243" s="1"/>
      <c r="D243" s="90"/>
      <c r="E243" s="13"/>
      <c r="I243" s="1"/>
      <c r="J243" s="1"/>
    </row>
    <row r="244" spans="1:10" s="138" customFormat="1" ht="12.75">
      <c r="A244" s="1"/>
      <c r="B244" s="1"/>
      <c r="C244" s="1"/>
      <c r="D244" s="90"/>
      <c r="E244" s="13"/>
      <c r="I244" s="1"/>
      <c r="J244" s="1"/>
    </row>
    <row r="245" spans="1:10" s="138" customFormat="1" ht="12.75">
      <c r="A245" s="1"/>
      <c r="B245" s="1"/>
      <c r="C245" s="1"/>
      <c r="D245" s="90"/>
      <c r="E245" s="13"/>
      <c r="I245" s="1"/>
      <c r="J245" s="1"/>
    </row>
    <row r="246" spans="1:10" s="138" customFormat="1" ht="12.75">
      <c r="A246" s="1"/>
      <c r="B246" s="1"/>
      <c r="C246" s="1"/>
      <c r="D246" s="90"/>
      <c r="E246" s="13"/>
      <c r="I246" s="1"/>
      <c r="J246" s="1"/>
    </row>
    <row r="247" spans="1:10" s="138" customFormat="1" ht="12.75">
      <c r="A247" s="1"/>
      <c r="B247" s="1"/>
      <c r="C247" s="1"/>
      <c r="D247" s="90"/>
      <c r="E247" s="13"/>
      <c r="I247" s="1"/>
      <c r="J247" s="1"/>
    </row>
    <row r="248" spans="1:10" s="138" customFormat="1" ht="12.75">
      <c r="A248" s="1"/>
      <c r="B248" s="1"/>
      <c r="C248" s="1"/>
      <c r="D248" s="90"/>
      <c r="E248" s="13"/>
      <c r="I248" s="1"/>
      <c r="J248" s="1"/>
    </row>
    <row r="249" spans="1:10" s="138" customFormat="1" ht="12.75">
      <c r="A249" s="1"/>
      <c r="B249" s="1"/>
      <c r="C249" s="1"/>
      <c r="D249" s="90"/>
      <c r="E249" s="13"/>
      <c r="I249" s="1"/>
      <c r="J249" s="1"/>
    </row>
    <row r="250" spans="1:10" s="138" customFormat="1" ht="12.75">
      <c r="A250" s="1"/>
      <c r="B250" s="1"/>
      <c r="C250" s="1"/>
      <c r="D250" s="90"/>
      <c r="E250" s="13"/>
      <c r="I250" s="1"/>
      <c r="J250" s="1"/>
    </row>
    <row r="251" spans="1:10" s="138" customFormat="1" ht="12.75">
      <c r="A251" s="1"/>
      <c r="B251" s="1"/>
      <c r="C251" s="1"/>
      <c r="D251" s="90"/>
      <c r="E251" s="13"/>
      <c r="I251" s="1"/>
      <c r="J251" s="1"/>
    </row>
    <row r="252" spans="1:10" s="138" customFormat="1" ht="12.75">
      <c r="A252" s="1"/>
      <c r="B252" s="1"/>
      <c r="C252" s="1"/>
      <c r="D252" s="90"/>
      <c r="E252" s="13"/>
      <c r="I252" s="1"/>
      <c r="J252" s="1"/>
    </row>
    <row r="253" spans="1:10" s="138" customFormat="1" ht="12.75">
      <c r="A253" s="1"/>
      <c r="B253" s="1"/>
      <c r="C253" s="1"/>
      <c r="D253" s="90"/>
      <c r="E253" s="13"/>
      <c r="I253" s="1"/>
      <c r="J253" s="1"/>
    </row>
    <row r="254" spans="1:10" s="138" customFormat="1" ht="12.75">
      <c r="A254" s="1"/>
      <c r="B254" s="1"/>
      <c r="C254" s="1"/>
      <c r="D254" s="90"/>
      <c r="E254" s="13"/>
      <c r="I254" s="1"/>
      <c r="J254" s="1"/>
    </row>
    <row r="255" spans="1:10" s="138" customFormat="1" ht="12.75">
      <c r="A255" s="1"/>
      <c r="B255" s="1"/>
      <c r="C255" s="1"/>
      <c r="D255" s="90"/>
      <c r="E255" s="13"/>
      <c r="I255" s="1"/>
      <c r="J255" s="1"/>
    </row>
    <row r="256" spans="1:10" s="138" customFormat="1" ht="12.75">
      <c r="A256" s="1"/>
      <c r="B256" s="1"/>
      <c r="C256" s="1"/>
      <c r="D256" s="90"/>
      <c r="E256" s="13"/>
      <c r="I256" s="1"/>
      <c r="J256" s="1"/>
    </row>
    <row r="257" spans="1:10" s="138" customFormat="1" ht="12.75">
      <c r="A257" s="1"/>
      <c r="B257" s="1"/>
      <c r="C257" s="1"/>
      <c r="D257" s="90"/>
      <c r="E257" s="13"/>
      <c r="I257" s="1"/>
      <c r="J257" s="1"/>
    </row>
    <row r="258" spans="1:10" s="138" customFormat="1" ht="12.75">
      <c r="A258" s="1"/>
      <c r="B258" s="1"/>
      <c r="C258" s="1"/>
      <c r="D258" s="90"/>
      <c r="E258" s="13"/>
      <c r="I258" s="1"/>
      <c r="J258" s="1"/>
    </row>
    <row r="259" spans="1:10" s="138" customFormat="1" ht="12.75">
      <c r="A259" s="1"/>
      <c r="B259" s="1"/>
      <c r="C259" s="1"/>
      <c r="D259" s="90"/>
      <c r="E259" s="13"/>
      <c r="I259" s="1"/>
      <c r="J259" s="1"/>
    </row>
    <row r="260" spans="1:10" s="138" customFormat="1" ht="12.75">
      <c r="A260" s="1"/>
      <c r="B260" s="1"/>
      <c r="C260" s="1"/>
      <c r="D260" s="90"/>
      <c r="E260" s="13"/>
      <c r="I260" s="1"/>
      <c r="J260" s="1"/>
    </row>
    <row r="261" spans="1:10" s="138" customFormat="1" ht="12.75">
      <c r="A261" s="1"/>
      <c r="B261" s="1"/>
      <c r="C261" s="1"/>
      <c r="D261" s="90"/>
      <c r="E261" s="13"/>
      <c r="I261" s="1"/>
      <c r="J261" s="1"/>
    </row>
    <row r="262" spans="1:10" s="138" customFormat="1" ht="12.75">
      <c r="A262" s="1"/>
      <c r="B262" s="1"/>
      <c r="C262" s="1"/>
      <c r="D262" s="90"/>
      <c r="E262" s="13"/>
      <c r="I262" s="1"/>
      <c r="J262" s="1"/>
    </row>
    <row r="263" spans="1:10" s="138" customFormat="1" ht="12.75">
      <c r="A263" s="1"/>
      <c r="B263" s="1"/>
      <c r="C263" s="1"/>
      <c r="D263" s="90"/>
      <c r="E263" s="13"/>
      <c r="I263" s="1"/>
      <c r="J263" s="1"/>
    </row>
    <row r="264" spans="1:10" s="138" customFormat="1" ht="12.75">
      <c r="A264" s="1"/>
      <c r="B264" s="1"/>
      <c r="C264" s="1"/>
      <c r="D264" s="90"/>
      <c r="E264" s="13"/>
      <c r="I264" s="1"/>
      <c r="J264" s="1"/>
    </row>
    <row r="265" spans="1:10" s="138" customFormat="1" ht="12.75">
      <c r="A265" s="1"/>
      <c r="B265" s="1"/>
      <c r="C265" s="1"/>
      <c r="D265" s="90"/>
      <c r="E265" s="13"/>
      <c r="I265" s="1"/>
      <c r="J265" s="1"/>
    </row>
    <row r="266" spans="1:10" s="138" customFormat="1" ht="12.75">
      <c r="A266" s="1"/>
      <c r="B266" s="1"/>
      <c r="C266" s="1"/>
      <c r="D266" s="90"/>
      <c r="E266" s="13"/>
      <c r="I266" s="1"/>
      <c r="J266" s="1"/>
    </row>
    <row r="267" spans="1:10" s="138" customFormat="1" ht="12.75">
      <c r="A267" s="1"/>
      <c r="B267" s="1"/>
      <c r="C267" s="1"/>
      <c r="D267" s="90"/>
      <c r="E267" s="13"/>
      <c r="I267" s="1"/>
      <c r="J267" s="1"/>
    </row>
    <row r="268" spans="1:10" s="138" customFormat="1" ht="12.75">
      <c r="A268" s="1"/>
      <c r="B268" s="1"/>
      <c r="C268" s="1"/>
      <c r="D268" s="90"/>
      <c r="E268" s="13"/>
      <c r="I268" s="1"/>
      <c r="J268" s="1"/>
    </row>
    <row r="269" spans="1:10" s="138" customFormat="1" ht="12.75">
      <c r="A269" s="1"/>
      <c r="B269" s="1"/>
      <c r="C269" s="1"/>
      <c r="D269" s="90"/>
      <c r="E269" s="13"/>
      <c r="I269" s="1"/>
      <c r="J269" s="1"/>
    </row>
    <row r="270" spans="1:10" s="138" customFormat="1" ht="12.75">
      <c r="A270" s="1"/>
      <c r="B270" s="1"/>
      <c r="C270" s="1"/>
      <c r="D270" s="90"/>
      <c r="E270" s="13"/>
      <c r="I270" s="1"/>
      <c r="J270" s="1"/>
    </row>
    <row r="271" spans="1:10" s="138" customFormat="1" ht="12.75">
      <c r="A271" s="1"/>
      <c r="B271" s="1"/>
      <c r="C271" s="1"/>
      <c r="D271" s="90"/>
      <c r="E271" s="13"/>
      <c r="I271" s="1"/>
      <c r="J271" s="1"/>
    </row>
    <row r="272" spans="1:10" s="138" customFormat="1" ht="12.75">
      <c r="A272" s="1"/>
      <c r="B272" s="1"/>
      <c r="C272" s="1"/>
      <c r="D272" s="90"/>
      <c r="E272" s="13"/>
      <c r="I272" s="1"/>
      <c r="J272" s="1"/>
    </row>
    <row r="273" spans="1:10" s="138" customFormat="1" ht="12.75">
      <c r="A273" s="1"/>
      <c r="B273" s="1"/>
      <c r="C273" s="1"/>
      <c r="D273" s="90"/>
      <c r="E273" s="13"/>
      <c r="I273" s="1"/>
      <c r="J273" s="1"/>
    </row>
    <row r="274" spans="1:10" s="138" customFormat="1" ht="12.75">
      <c r="A274" s="1"/>
      <c r="B274" s="1"/>
      <c r="C274" s="1"/>
      <c r="D274" s="90"/>
      <c r="E274" s="13"/>
      <c r="I274" s="1"/>
      <c r="J274" s="1"/>
    </row>
    <row r="275" spans="1:10" s="138" customFormat="1" ht="12.75">
      <c r="A275" s="1"/>
      <c r="B275" s="1"/>
      <c r="C275" s="1"/>
      <c r="D275" s="90"/>
      <c r="E275" s="13"/>
      <c r="I275" s="1"/>
      <c r="J275" s="1"/>
    </row>
    <row r="276" spans="1:10" s="138" customFormat="1" ht="12.75">
      <c r="A276" s="1"/>
      <c r="B276" s="1"/>
      <c r="C276" s="1"/>
      <c r="D276" s="90"/>
      <c r="E276" s="13"/>
      <c r="I276" s="1"/>
      <c r="J276" s="1"/>
    </row>
    <row r="277" spans="1:10" s="138" customFormat="1" ht="12.75">
      <c r="A277" s="1"/>
      <c r="B277" s="1"/>
      <c r="C277" s="1"/>
      <c r="D277" s="90"/>
      <c r="E277" s="13"/>
      <c r="I277" s="1"/>
      <c r="J277" s="1"/>
    </row>
    <row r="278" spans="1:10" s="138" customFormat="1" ht="12.75">
      <c r="A278" s="1"/>
      <c r="B278" s="1"/>
      <c r="C278" s="1"/>
      <c r="D278" s="90"/>
      <c r="E278" s="13"/>
      <c r="I278" s="1"/>
      <c r="J278" s="1"/>
    </row>
    <row r="279" spans="1:10" s="138" customFormat="1" ht="12.75">
      <c r="A279" s="1"/>
      <c r="B279" s="1"/>
      <c r="C279" s="1"/>
      <c r="D279" s="90"/>
      <c r="E279" s="13"/>
      <c r="I279" s="1"/>
      <c r="J279" s="1"/>
    </row>
    <row r="280" spans="1:10" s="138" customFormat="1" ht="12.75">
      <c r="A280" s="1"/>
      <c r="B280" s="1"/>
      <c r="C280" s="1"/>
      <c r="D280" s="90"/>
      <c r="E280" s="13"/>
      <c r="I280" s="1"/>
      <c r="J280" s="1"/>
    </row>
    <row r="281" spans="1:10" s="138" customFormat="1" ht="12.75">
      <c r="A281" s="1"/>
      <c r="B281" s="1"/>
      <c r="C281" s="1"/>
      <c r="D281" s="90"/>
      <c r="E281" s="13"/>
      <c r="I281" s="1"/>
      <c r="J281" s="1"/>
    </row>
    <row r="282" spans="1:10" s="138" customFormat="1" ht="12.75">
      <c r="A282" s="1"/>
      <c r="B282" s="1"/>
      <c r="C282" s="1"/>
      <c r="D282" s="90"/>
      <c r="E282" s="13"/>
      <c r="I282" s="1"/>
      <c r="J282" s="1"/>
    </row>
    <row r="283" spans="1:10" s="138" customFormat="1" ht="12.75">
      <c r="A283" s="1"/>
      <c r="B283" s="1"/>
      <c r="C283" s="1"/>
      <c r="D283" s="90"/>
      <c r="E283" s="13"/>
      <c r="I283" s="1"/>
      <c r="J283" s="1"/>
    </row>
    <row r="284" spans="1:10" s="138" customFormat="1" ht="12.75">
      <c r="A284" s="1"/>
      <c r="B284" s="1"/>
      <c r="C284" s="1"/>
      <c r="D284" s="90"/>
      <c r="E284" s="13"/>
      <c r="I284" s="1"/>
      <c r="J284" s="1"/>
    </row>
    <row r="285" spans="1:10" s="138" customFormat="1" ht="12.75">
      <c r="A285" s="1"/>
      <c r="B285" s="1"/>
      <c r="C285" s="1"/>
      <c r="D285" s="90"/>
      <c r="E285" s="13"/>
      <c r="I285" s="1"/>
      <c r="J285" s="1"/>
    </row>
    <row r="286" spans="1:10" s="138" customFormat="1" ht="12.75">
      <c r="A286" s="1"/>
      <c r="B286" s="1"/>
      <c r="C286" s="1"/>
      <c r="D286" s="90"/>
      <c r="E286" s="13"/>
      <c r="I286" s="1"/>
      <c r="J286" s="1"/>
    </row>
    <row r="287" spans="1:10" s="138" customFormat="1" ht="12.75">
      <c r="A287" s="1"/>
      <c r="B287" s="1"/>
      <c r="C287" s="1"/>
      <c r="D287" s="90"/>
      <c r="E287" s="13"/>
      <c r="I287" s="1"/>
      <c r="J287" s="1"/>
    </row>
    <row r="288" spans="1:10" s="138" customFormat="1" ht="12.75">
      <c r="A288" s="1"/>
      <c r="B288" s="1"/>
      <c r="C288" s="1"/>
      <c r="D288" s="90"/>
      <c r="E288" s="13"/>
      <c r="I288" s="1"/>
      <c r="J288" s="1"/>
    </row>
    <row r="289" spans="1:10" s="138" customFormat="1" ht="12.75">
      <c r="A289" s="1"/>
      <c r="B289" s="1"/>
      <c r="C289" s="1"/>
      <c r="D289" s="90"/>
      <c r="E289" s="13"/>
      <c r="I289" s="1"/>
      <c r="J289" s="1"/>
    </row>
    <row r="290" spans="1:10" s="138" customFormat="1" ht="12.75">
      <c r="A290" s="1"/>
      <c r="B290" s="1"/>
      <c r="C290" s="1"/>
      <c r="D290" s="90"/>
      <c r="E290" s="13"/>
      <c r="I290" s="1"/>
      <c r="J290" s="1"/>
    </row>
    <row r="291" spans="1:10" s="138" customFormat="1" ht="12.75">
      <c r="A291" s="1"/>
      <c r="B291" s="1"/>
      <c r="C291" s="1"/>
      <c r="D291" s="90"/>
      <c r="E291" s="13"/>
      <c r="I291" s="1"/>
      <c r="J291" s="1"/>
    </row>
    <row r="292" spans="1:10" s="138" customFormat="1" ht="12.75">
      <c r="A292" s="1"/>
      <c r="B292" s="1"/>
      <c r="C292" s="1"/>
      <c r="D292" s="90"/>
      <c r="E292" s="13"/>
      <c r="I292" s="1"/>
      <c r="J292" s="1"/>
    </row>
    <row r="293" spans="1:10" s="138" customFormat="1" ht="12.75">
      <c r="A293" s="1"/>
      <c r="B293" s="1"/>
      <c r="C293" s="1"/>
      <c r="D293" s="90"/>
      <c r="E293" s="13"/>
      <c r="I293" s="1"/>
      <c r="J293" s="1"/>
    </row>
    <row r="294" spans="1:10" s="138" customFormat="1" ht="12.75">
      <c r="A294" s="1"/>
      <c r="B294" s="1"/>
      <c r="C294" s="1"/>
      <c r="D294" s="90"/>
      <c r="E294" s="13"/>
      <c r="I294" s="1"/>
      <c r="J294" s="1"/>
    </row>
    <row r="295" spans="1:10" s="138" customFormat="1" ht="12.75">
      <c r="A295" s="1"/>
      <c r="B295" s="1"/>
      <c r="C295" s="1"/>
      <c r="D295" s="90"/>
      <c r="E295" s="13"/>
      <c r="I295" s="1"/>
      <c r="J295" s="1"/>
    </row>
    <row r="296" spans="1:10" s="138" customFormat="1" ht="12.75">
      <c r="A296" s="1"/>
      <c r="B296" s="1"/>
      <c r="C296" s="1"/>
      <c r="D296" s="90"/>
      <c r="E296" s="13"/>
      <c r="I296" s="1"/>
      <c r="J296" s="1"/>
    </row>
    <row r="297" spans="1:10" s="138" customFormat="1" ht="12.75">
      <c r="A297" s="1"/>
      <c r="B297" s="1"/>
      <c r="C297" s="1"/>
      <c r="D297" s="90"/>
      <c r="E297" s="13"/>
      <c r="I297" s="1"/>
      <c r="J297" s="1"/>
    </row>
    <row r="298" spans="1:10" s="138" customFormat="1" ht="12.75">
      <c r="A298" s="1"/>
      <c r="B298" s="1"/>
      <c r="C298" s="1"/>
      <c r="D298" s="90"/>
      <c r="E298" s="13"/>
      <c r="I298" s="1"/>
      <c r="J298" s="1"/>
    </row>
    <row r="299" spans="1:10" s="138" customFormat="1" ht="12.75">
      <c r="A299" s="1"/>
      <c r="B299" s="1"/>
      <c r="C299" s="1"/>
      <c r="D299" s="90"/>
      <c r="E299" s="13"/>
      <c r="I299" s="1"/>
      <c r="J299" s="1"/>
    </row>
    <row r="300" spans="1:10" s="138" customFormat="1" ht="12.75">
      <c r="A300" s="1"/>
      <c r="B300" s="1"/>
      <c r="C300" s="1"/>
      <c r="D300" s="90"/>
      <c r="E300" s="13"/>
      <c r="I300" s="1"/>
      <c r="J300" s="1"/>
    </row>
    <row r="301" spans="1:10" s="138" customFormat="1" ht="12.75">
      <c r="A301" s="1"/>
      <c r="B301" s="1"/>
      <c r="C301" s="1"/>
      <c r="D301" s="90"/>
      <c r="E301" s="13"/>
      <c r="I301" s="1"/>
      <c r="J301" s="1"/>
    </row>
    <row r="302" spans="1:10" s="138" customFormat="1" ht="12.75">
      <c r="A302" s="1"/>
      <c r="B302" s="1"/>
      <c r="C302" s="1"/>
      <c r="D302" s="90"/>
      <c r="E302" s="13"/>
      <c r="I302" s="1"/>
      <c r="J302" s="1"/>
    </row>
    <row r="303" spans="1:10" s="138" customFormat="1" ht="12.75">
      <c r="A303" s="1"/>
      <c r="B303" s="1"/>
      <c r="C303" s="1"/>
      <c r="D303" s="90"/>
      <c r="E303" s="13"/>
      <c r="I303" s="1"/>
      <c r="J303" s="1"/>
    </row>
    <row r="304" spans="1:10" s="138" customFormat="1" ht="12.75">
      <c r="A304" s="1"/>
      <c r="B304" s="1"/>
      <c r="C304" s="1"/>
      <c r="D304" s="90"/>
      <c r="E304" s="13"/>
      <c r="I304" s="1"/>
      <c r="J304" s="1"/>
    </row>
    <row r="305" spans="1:10" s="138" customFormat="1" ht="12.75">
      <c r="A305" s="1"/>
      <c r="B305" s="1"/>
      <c r="C305" s="1"/>
      <c r="D305" s="90"/>
      <c r="E305" s="13"/>
      <c r="I305" s="1"/>
      <c r="J305" s="1"/>
    </row>
    <row r="306" spans="1:10" s="138" customFormat="1" ht="12.75">
      <c r="A306" s="1"/>
      <c r="B306" s="1"/>
      <c r="C306" s="1"/>
      <c r="D306" s="90"/>
      <c r="E306" s="13"/>
      <c r="I306" s="1"/>
      <c r="J306" s="1"/>
    </row>
    <row r="307" spans="1:10" s="138" customFormat="1" ht="12.75">
      <c r="A307" s="1"/>
      <c r="B307" s="1"/>
      <c r="C307" s="1"/>
      <c r="D307" s="90"/>
      <c r="E307" s="13"/>
      <c r="I307" s="1"/>
      <c r="J307" s="1"/>
    </row>
    <row r="308" spans="1:10" s="138" customFormat="1" ht="12.75">
      <c r="A308" s="1"/>
      <c r="B308" s="1"/>
      <c r="C308" s="1"/>
      <c r="D308" s="90"/>
      <c r="E308" s="13"/>
      <c r="I308" s="1"/>
      <c r="J308" s="1"/>
    </row>
    <row r="309" spans="1:10" s="138" customFormat="1" ht="12.75">
      <c r="A309" s="1"/>
      <c r="B309" s="1"/>
      <c r="C309" s="1"/>
      <c r="D309" s="90"/>
      <c r="E309" s="13"/>
      <c r="I309" s="1"/>
      <c r="J309" s="1"/>
    </row>
    <row r="310" spans="1:10" s="138" customFormat="1" ht="12.75">
      <c r="A310" s="1"/>
      <c r="B310" s="1"/>
      <c r="C310" s="1"/>
      <c r="D310" s="90"/>
      <c r="E310" s="13"/>
      <c r="I310" s="1"/>
      <c r="J310" s="1"/>
    </row>
    <row r="311" spans="1:10" s="138" customFormat="1" ht="12.75">
      <c r="A311" s="1"/>
      <c r="B311" s="1"/>
      <c r="C311" s="1"/>
      <c r="D311" s="90"/>
      <c r="E311" s="13"/>
      <c r="I311" s="1"/>
      <c r="J311" s="1"/>
    </row>
    <row r="312" spans="1:10" s="138" customFormat="1" ht="12.75">
      <c r="A312" s="1"/>
      <c r="B312" s="1"/>
      <c r="C312" s="1"/>
      <c r="D312" s="90"/>
      <c r="E312" s="13"/>
      <c r="I312" s="1"/>
      <c r="J312" s="1"/>
    </row>
    <row r="313" spans="1:10" s="138" customFormat="1" ht="12.75">
      <c r="A313" s="1"/>
      <c r="B313" s="1"/>
      <c r="C313" s="1"/>
      <c r="D313" s="90"/>
      <c r="E313" s="13"/>
      <c r="I313" s="1"/>
      <c r="J313" s="1"/>
    </row>
    <row r="314" spans="1:10" s="138" customFormat="1" ht="12.75">
      <c r="A314" s="1"/>
      <c r="B314" s="1"/>
      <c r="C314" s="1"/>
      <c r="D314" s="90"/>
      <c r="E314" s="13"/>
      <c r="I314" s="1"/>
      <c r="J314" s="1"/>
    </row>
    <row r="315" spans="1:10" s="138" customFormat="1" ht="12.75">
      <c r="A315" s="1"/>
      <c r="B315" s="1"/>
      <c r="C315" s="1"/>
      <c r="D315" s="90"/>
      <c r="E315" s="13"/>
      <c r="I315" s="1"/>
      <c r="J315" s="1"/>
    </row>
    <row r="316" spans="1:10" s="138" customFormat="1" ht="12.75">
      <c r="A316" s="1"/>
      <c r="B316" s="1"/>
      <c r="C316" s="1"/>
      <c r="D316" s="90"/>
      <c r="E316" s="13"/>
      <c r="I316" s="1"/>
      <c r="J316" s="1"/>
    </row>
    <row r="317" spans="1:10" s="138" customFormat="1" ht="12.75">
      <c r="A317" s="1"/>
      <c r="B317" s="1"/>
      <c r="C317" s="1"/>
      <c r="D317" s="90"/>
      <c r="E317" s="13"/>
      <c r="I317" s="1"/>
      <c r="J317" s="1"/>
    </row>
    <row r="318" spans="1:10" s="138" customFormat="1" ht="12.75">
      <c r="A318" s="1"/>
      <c r="B318" s="1"/>
      <c r="C318" s="1"/>
      <c r="D318" s="90"/>
      <c r="E318" s="13"/>
      <c r="I318" s="1"/>
      <c r="J318" s="1"/>
    </row>
    <row r="319" spans="1:10" s="138" customFormat="1" ht="12.75">
      <c r="A319" s="1"/>
      <c r="B319" s="1"/>
      <c r="C319" s="1"/>
      <c r="D319" s="90"/>
      <c r="E319" s="13"/>
      <c r="I319" s="1"/>
      <c r="J319" s="1"/>
    </row>
    <row r="320" spans="1:10" s="138" customFormat="1" ht="12.75">
      <c r="A320" s="1"/>
      <c r="B320" s="1"/>
      <c r="C320" s="1"/>
      <c r="D320" s="90"/>
      <c r="E320" s="13"/>
      <c r="I320" s="1"/>
      <c r="J320" s="1"/>
    </row>
    <row r="321" spans="1:10" s="138" customFormat="1" ht="12.75">
      <c r="A321" s="1"/>
      <c r="B321" s="1"/>
      <c r="C321" s="1"/>
      <c r="D321" s="90"/>
      <c r="E321" s="13"/>
      <c r="I321" s="1"/>
      <c r="J321" s="1"/>
    </row>
    <row r="322" spans="1:10" s="138" customFormat="1" ht="12.75">
      <c r="A322" s="1"/>
      <c r="B322" s="1"/>
      <c r="C322" s="1"/>
      <c r="D322" s="90"/>
      <c r="E322" s="13"/>
      <c r="I322" s="1"/>
      <c r="J322" s="1"/>
    </row>
    <row r="323" spans="1:10" s="138" customFormat="1" ht="12.75">
      <c r="A323" s="1"/>
      <c r="B323" s="1"/>
      <c r="C323" s="1"/>
      <c r="D323" s="90"/>
      <c r="E323" s="13"/>
      <c r="I323" s="1"/>
      <c r="J323" s="1"/>
    </row>
    <row r="324" spans="1:10" s="138" customFormat="1" ht="12.75">
      <c r="A324" s="1"/>
      <c r="B324" s="1"/>
      <c r="C324" s="1"/>
      <c r="D324" s="90"/>
      <c r="E324" s="13"/>
      <c r="I324" s="1"/>
      <c r="J324" s="1"/>
    </row>
    <row r="325" spans="1:10" s="138" customFormat="1" ht="12.75">
      <c r="A325" s="1"/>
      <c r="B325" s="1"/>
      <c r="C325" s="1"/>
      <c r="D325" s="90"/>
      <c r="E325" s="13"/>
      <c r="I325" s="1"/>
      <c r="J325" s="1"/>
    </row>
    <row r="326" spans="1:10" s="138" customFormat="1" ht="12.75">
      <c r="A326" s="1"/>
      <c r="B326" s="1"/>
      <c r="C326" s="1"/>
      <c r="D326" s="90"/>
      <c r="E326" s="13"/>
      <c r="I326" s="1"/>
      <c r="J326" s="1"/>
    </row>
    <row r="327" spans="1:10" s="138" customFormat="1" ht="12.75">
      <c r="A327" s="1"/>
      <c r="B327" s="1"/>
      <c r="C327" s="1"/>
      <c r="D327" s="90"/>
      <c r="E327" s="13"/>
      <c r="I327" s="1"/>
      <c r="J327" s="1"/>
    </row>
    <row r="328" spans="1:10" s="138" customFormat="1" ht="12.75">
      <c r="A328" s="1"/>
      <c r="B328" s="1"/>
      <c r="C328" s="1"/>
      <c r="D328" s="90"/>
      <c r="E328" s="13"/>
      <c r="I328" s="1"/>
      <c r="J328" s="1"/>
    </row>
    <row r="329" spans="1:10" s="138" customFormat="1" ht="12.75">
      <c r="A329" s="1"/>
      <c r="B329" s="1"/>
      <c r="C329" s="1"/>
      <c r="D329" s="90"/>
      <c r="E329" s="13"/>
      <c r="I329" s="1"/>
      <c r="J329" s="1"/>
    </row>
    <row r="330" spans="1:10" s="138" customFormat="1" ht="12.75">
      <c r="A330" s="1"/>
      <c r="B330" s="1"/>
      <c r="C330" s="1"/>
      <c r="D330" s="90"/>
      <c r="E330" s="13"/>
      <c r="I330" s="1"/>
      <c r="J330" s="1"/>
    </row>
  </sheetData>
  <sheetProtection/>
  <mergeCells count="99">
    <mergeCell ref="A62:A63"/>
    <mergeCell ref="B62:B63"/>
    <mergeCell ref="C62:C63"/>
    <mergeCell ref="D62:D63"/>
    <mergeCell ref="A64:A65"/>
    <mergeCell ref="B64:B65"/>
    <mergeCell ref="C64:C65"/>
    <mergeCell ref="D64:D65"/>
    <mergeCell ref="C56:C57"/>
    <mergeCell ref="D56:D57"/>
    <mergeCell ref="A52:A53"/>
    <mergeCell ref="B52:B53"/>
    <mergeCell ref="C52:C53"/>
    <mergeCell ref="D52:D53"/>
    <mergeCell ref="A54:A55"/>
    <mergeCell ref="B54:B55"/>
    <mergeCell ref="C54:C55"/>
    <mergeCell ref="D54:D55"/>
    <mergeCell ref="A49:A50"/>
    <mergeCell ref="B49:B50"/>
    <mergeCell ref="C49:C50"/>
    <mergeCell ref="D49:D50"/>
    <mergeCell ref="A59:A60"/>
    <mergeCell ref="B59:B60"/>
    <mergeCell ref="C59:C60"/>
    <mergeCell ref="D59:D60"/>
    <mergeCell ref="A56:A57"/>
    <mergeCell ref="B56:B57"/>
    <mergeCell ref="A47:A48"/>
    <mergeCell ref="B47:B48"/>
    <mergeCell ref="C47:C48"/>
    <mergeCell ref="D47:D48"/>
    <mergeCell ref="A40:A41"/>
    <mergeCell ref="B40:B41"/>
    <mergeCell ref="C40:C41"/>
    <mergeCell ref="D40:D41"/>
    <mergeCell ref="A42:A43"/>
    <mergeCell ref="B42:B43"/>
    <mergeCell ref="C42:C43"/>
    <mergeCell ref="D42:D43"/>
    <mergeCell ref="B30:B31"/>
    <mergeCell ref="C30:C31"/>
    <mergeCell ref="D30:D31"/>
    <mergeCell ref="A32:A33"/>
    <mergeCell ref="B32:B33"/>
    <mergeCell ref="C32:C33"/>
    <mergeCell ref="D32:D33"/>
    <mergeCell ref="A37:A38"/>
    <mergeCell ref="B37:B38"/>
    <mergeCell ref="C37:C38"/>
    <mergeCell ref="D37:D38"/>
    <mergeCell ref="A28:A29"/>
    <mergeCell ref="B28:B29"/>
    <mergeCell ref="C28:C29"/>
    <mergeCell ref="D28:D29"/>
    <mergeCell ref="A30:A31"/>
    <mergeCell ref="A35:A36"/>
    <mergeCell ref="B35:B36"/>
    <mergeCell ref="C35:C36"/>
    <mergeCell ref="D35:D36"/>
    <mergeCell ref="A25:A26"/>
    <mergeCell ref="B25:B26"/>
    <mergeCell ref="C25:C26"/>
    <mergeCell ref="D25:D26"/>
    <mergeCell ref="C22:C23"/>
    <mergeCell ref="A22:A23"/>
    <mergeCell ref="D22:D23"/>
    <mergeCell ref="D14:D15"/>
    <mergeCell ref="B22:B23"/>
    <mergeCell ref="A20:A21"/>
    <mergeCell ref="B20:B21"/>
    <mergeCell ref="C20:C21"/>
    <mergeCell ref="D20:D21"/>
    <mergeCell ref="A7:I7"/>
    <mergeCell ref="D16:D17"/>
    <mergeCell ref="A18:A19"/>
    <mergeCell ref="B18:B19"/>
    <mergeCell ref="C18:C19"/>
    <mergeCell ref="D18:D19"/>
    <mergeCell ref="I8:I9"/>
    <mergeCell ref="B14:B15"/>
    <mergeCell ref="D11:D12"/>
    <mergeCell ref="A11:A12"/>
    <mergeCell ref="B11:B12"/>
    <mergeCell ref="A14:A15"/>
    <mergeCell ref="A16:A17"/>
    <mergeCell ref="B16:B17"/>
    <mergeCell ref="C16:C17"/>
    <mergeCell ref="C14:C15"/>
    <mergeCell ref="A44:A45"/>
    <mergeCell ref="B44:B45"/>
    <mergeCell ref="C44:C45"/>
    <mergeCell ref="D44:D45"/>
    <mergeCell ref="E8:H8"/>
    <mergeCell ref="A8:A9"/>
    <mergeCell ref="B8:B9"/>
    <mergeCell ref="D8:D9"/>
    <mergeCell ref="C8:C9"/>
    <mergeCell ref="C11:C12"/>
  </mergeCells>
  <printOptions horizontalCentered="1"/>
  <pageMargins left="0.7874015748031497" right="0.7874015748031497" top="2.362204724409449" bottom="0.7874015748031497" header="0.5118110236220472" footer="0.15748031496062992"/>
  <pageSetup fitToHeight="1" fitToWidth="1" horizontalDpi="600" verticalDpi="600" orientation="portrait" paperSize="9" scale="50" r:id="rId1"/>
  <headerFooter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Timbo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Luana Stuepp</cp:lastModifiedBy>
  <cp:lastPrinted>2021-06-07T11:29:40Z</cp:lastPrinted>
  <dcterms:created xsi:type="dcterms:W3CDTF">2001-12-06T19:05:24Z</dcterms:created>
  <dcterms:modified xsi:type="dcterms:W3CDTF">2021-06-07T12:06:51Z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